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5" yWindow="165" windowWidth="16095" windowHeight="14400"/>
  </bookViews>
  <sheets>
    <sheet name="YHT" sheetId="1" r:id="rId1"/>
    <sheet name="ESAVI" sheetId="10" r:id="rId2"/>
    <sheet name="LSAVI" sheetId="8" r:id="rId3"/>
    <sheet name="ISAVI" sheetId="7" r:id="rId4"/>
    <sheet name="LSSAVI" sheetId="4" r:id="rId5"/>
    <sheet name="PSAVI" sheetId="5" r:id="rId6"/>
    <sheet name="LAPPI" sheetId="9" r:id="rId7"/>
  </sheets>
  <calcPr calcId="125725"/>
</workbook>
</file>

<file path=xl/calcChain.xml><?xml version="1.0" encoding="utf-8"?>
<calcChain xmlns="http://schemas.openxmlformats.org/spreadsheetml/2006/main">
  <c r="I17" i="1"/>
  <c r="I18"/>
  <c r="L19"/>
  <c r="L20"/>
  <c r="O21"/>
  <c r="O25"/>
  <c r="O9"/>
  <c r="O10"/>
  <c r="O11"/>
  <c r="O12"/>
  <c r="O8"/>
  <c r="D23"/>
  <c r="T13"/>
  <c r="S13"/>
  <c r="R9"/>
  <c r="R10"/>
  <c r="R12"/>
  <c r="R8"/>
  <c r="P13"/>
  <c r="R13" s="1"/>
  <c r="M13"/>
  <c r="O13" s="1"/>
  <c r="L9"/>
  <c r="L10"/>
  <c r="L12"/>
  <c r="K11"/>
  <c r="L11" s="1"/>
  <c r="K8"/>
  <c r="J8"/>
  <c r="J13" s="1"/>
  <c r="I9"/>
  <c r="I10"/>
  <c r="I11"/>
  <c r="I12"/>
  <c r="I8"/>
  <c r="H13"/>
  <c r="G13"/>
  <c r="J51" i="10"/>
  <c r="J45"/>
  <c r="J32"/>
  <c r="J20"/>
  <c r="L45" i="9"/>
  <c r="L20"/>
  <c r="K20"/>
  <c r="K45" s="1"/>
  <c r="J20"/>
  <c r="J45" s="1"/>
  <c r="H45"/>
  <c r="I45"/>
  <c r="G45"/>
  <c r="M48" i="5"/>
  <c r="I13" i="1" l="1"/>
  <c r="K13"/>
  <c r="L13" s="1"/>
  <c r="L8"/>
  <c r="J32" i="7"/>
  <c r="J20"/>
  <c r="J30" i="8" l="1"/>
  <c r="J27"/>
  <c r="E8" i="1" s="1"/>
  <c r="D27" i="8"/>
  <c r="E9" i="1"/>
  <c r="E10"/>
  <c r="E11"/>
  <c r="E12"/>
  <c r="D9"/>
  <c r="D10"/>
  <c r="D11"/>
  <c r="D12"/>
  <c r="M8" i="9"/>
  <c r="M12"/>
  <c r="M13"/>
  <c r="M14"/>
  <c r="M15"/>
  <c r="M16"/>
  <c r="M17"/>
  <c r="M18"/>
  <c r="M19"/>
  <c r="M22"/>
  <c r="M27"/>
  <c r="M28"/>
  <c r="M29"/>
  <c r="M30"/>
  <c r="M31"/>
  <c r="M36"/>
  <c r="M37"/>
  <c r="M38"/>
  <c r="M39"/>
  <c r="D40"/>
  <c r="D32"/>
  <c r="D20"/>
  <c r="D45" s="1"/>
  <c r="M46" i="5"/>
  <c r="M44"/>
  <c r="M37"/>
  <c r="M36"/>
  <c r="M31"/>
  <c r="M30"/>
  <c r="M29"/>
  <c r="M28"/>
  <c r="M27"/>
  <c r="M24"/>
  <c r="M22"/>
  <c r="M12"/>
  <c r="M13"/>
  <c r="M14"/>
  <c r="M15"/>
  <c r="M16"/>
  <c r="M18"/>
  <c r="M19"/>
  <c r="J48"/>
  <c r="G48"/>
  <c r="D48"/>
  <c r="D32"/>
  <c r="D20"/>
  <c r="M8" i="4"/>
  <c r="M12"/>
  <c r="M13"/>
  <c r="M14"/>
  <c r="M15"/>
  <c r="M16"/>
  <c r="M18"/>
  <c r="M19"/>
  <c r="M22"/>
  <c r="M24"/>
  <c r="M27"/>
  <c r="M28"/>
  <c r="M29"/>
  <c r="M31"/>
  <c r="M32"/>
  <c r="M36"/>
  <c r="M43"/>
  <c r="M46"/>
  <c r="J48"/>
  <c r="G48"/>
  <c r="D32"/>
  <c r="D20"/>
  <c r="M20" s="1"/>
  <c r="M12" i="7"/>
  <c r="M13"/>
  <c r="M14"/>
  <c r="M15"/>
  <c r="M16"/>
  <c r="M17"/>
  <c r="M18"/>
  <c r="M19"/>
  <c r="M22"/>
  <c r="M24"/>
  <c r="M27"/>
  <c r="M32" s="1"/>
  <c r="M28"/>
  <c r="M29"/>
  <c r="M30"/>
  <c r="M31"/>
  <c r="M36"/>
  <c r="M43" s="1"/>
  <c r="M37"/>
  <c r="M38"/>
  <c r="M39"/>
  <c r="M40"/>
  <c r="M41"/>
  <c r="M42"/>
  <c r="M44"/>
  <c r="M46"/>
  <c r="M8"/>
  <c r="J48"/>
  <c r="J43"/>
  <c r="G48"/>
  <c r="D43"/>
  <c r="D32"/>
  <c r="D20"/>
  <c r="M8" i="10"/>
  <c r="M12"/>
  <c r="M13"/>
  <c r="M14"/>
  <c r="M15"/>
  <c r="M16"/>
  <c r="M18"/>
  <c r="M19"/>
  <c r="M22"/>
  <c r="M24"/>
  <c r="M27"/>
  <c r="M28"/>
  <c r="M29"/>
  <c r="M30"/>
  <c r="M31"/>
  <c r="M38"/>
  <c r="M49"/>
  <c r="M8" i="8"/>
  <c r="M11"/>
  <c r="M12"/>
  <c r="M13"/>
  <c r="M14"/>
  <c r="M15"/>
  <c r="M16"/>
  <c r="M17"/>
  <c r="M18"/>
  <c r="M19"/>
  <c r="M22"/>
  <c r="M24"/>
  <c r="M28"/>
  <c r="M29"/>
  <c r="M30"/>
  <c r="M31"/>
  <c r="M36"/>
  <c r="M37"/>
  <c r="M38"/>
  <c r="M39"/>
  <c r="M44"/>
  <c r="M46"/>
  <c r="J20"/>
  <c r="J32"/>
  <c r="J48" s="1"/>
  <c r="J43"/>
  <c r="G48"/>
  <c r="D43"/>
  <c r="D20"/>
  <c r="G51" i="10"/>
  <c r="D45"/>
  <c r="M45" s="1"/>
  <c r="D32"/>
  <c r="M32" s="1"/>
  <c r="D20"/>
  <c r="M20" s="1"/>
  <c r="K32" i="5"/>
  <c r="K48" s="1"/>
  <c r="H48"/>
  <c r="F12" i="1" l="1"/>
  <c r="F11"/>
  <c r="D51" i="10"/>
  <c r="M51" s="1"/>
  <c r="M40" i="9"/>
  <c r="M20"/>
  <c r="M32"/>
  <c r="M45" s="1"/>
  <c r="M32" i="5"/>
  <c r="M20"/>
  <c r="M48" i="4"/>
  <c r="D48"/>
  <c r="M20" i="7"/>
  <c r="D48"/>
  <c r="F9" i="1"/>
  <c r="M27" i="8"/>
  <c r="M32" s="1"/>
  <c r="F10" i="1"/>
  <c r="M43" i="8"/>
  <c r="D32"/>
  <c r="D48" s="1"/>
  <c r="D8" i="1"/>
  <c r="F8" s="1"/>
  <c r="M20" i="8"/>
  <c r="M48" s="1"/>
  <c r="E13" i="1"/>
  <c r="M48" i="7"/>
  <c r="L13" i="10"/>
  <c r="D13" i="1" l="1"/>
  <c r="F13"/>
  <c r="F40" i="9"/>
  <c r="E40"/>
  <c r="O39"/>
  <c r="N39"/>
  <c r="O38"/>
  <c r="N38"/>
  <c r="O37"/>
  <c r="N37"/>
  <c r="O36"/>
  <c r="N36"/>
  <c r="F32"/>
  <c r="E32"/>
  <c r="E45" s="1"/>
  <c r="O31"/>
  <c r="N31"/>
  <c r="O30"/>
  <c r="N30"/>
  <c r="O29"/>
  <c r="N29"/>
  <c r="O28"/>
  <c r="N28"/>
  <c r="O27"/>
  <c r="O32" s="1"/>
  <c r="N27"/>
  <c r="O24"/>
  <c r="O22"/>
  <c r="N22"/>
  <c r="F20"/>
  <c r="F45" s="1"/>
  <c r="E20"/>
  <c r="O19"/>
  <c r="N19"/>
  <c r="O18"/>
  <c r="N18"/>
  <c r="O17"/>
  <c r="N17"/>
  <c r="O16"/>
  <c r="N16"/>
  <c r="O15"/>
  <c r="N15"/>
  <c r="O14"/>
  <c r="N14"/>
  <c r="O13"/>
  <c r="N13"/>
  <c r="O12"/>
  <c r="N12"/>
  <c r="O8"/>
  <c r="N8"/>
  <c r="F13" i="10"/>
  <c r="N20" i="9" l="1"/>
  <c r="N32"/>
  <c r="N45" s="1"/>
  <c r="N40"/>
  <c r="O20"/>
  <c r="O45" s="1"/>
  <c r="O40"/>
  <c r="I48" i="4" l="1"/>
  <c r="F48"/>
  <c r="E48"/>
  <c r="O46"/>
  <c r="N46"/>
  <c r="N43"/>
  <c r="F43"/>
  <c r="O36"/>
  <c r="N36"/>
  <c r="L32"/>
  <c r="K32"/>
  <c r="F32"/>
  <c r="E32"/>
  <c r="N32" s="1"/>
  <c r="O31"/>
  <c r="N31"/>
  <c r="O29"/>
  <c r="N29"/>
  <c r="O28"/>
  <c r="N28"/>
  <c r="O27"/>
  <c r="O32" s="1"/>
  <c r="N27"/>
  <c r="O24"/>
  <c r="N24"/>
  <c r="O22"/>
  <c r="N22"/>
  <c r="L20"/>
  <c r="L48" s="1"/>
  <c r="K20"/>
  <c r="K48" s="1"/>
  <c r="F20"/>
  <c r="E20"/>
  <c r="N20" s="1"/>
  <c r="N48" s="1"/>
  <c r="N19"/>
  <c r="O18"/>
  <c r="N18"/>
  <c r="O16"/>
  <c r="N16"/>
  <c r="O15"/>
  <c r="N15"/>
  <c r="O14"/>
  <c r="N14"/>
  <c r="O13"/>
  <c r="N13"/>
  <c r="O12"/>
  <c r="N12"/>
  <c r="O8"/>
  <c r="N8"/>
  <c r="L48" i="5"/>
  <c r="I48"/>
  <c r="E48"/>
  <c r="O46"/>
  <c r="O44"/>
  <c r="O42"/>
  <c r="O41"/>
  <c r="O40"/>
  <c r="O39"/>
  <c r="O38"/>
  <c r="O37"/>
  <c r="O36"/>
  <c r="O43" s="1"/>
  <c r="F32"/>
  <c r="E32"/>
  <c r="O31"/>
  <c r="O30"/>
  <c r="O29"/>
  <c r="O28"/>
  <c r="O27"/>
  <c r="O32" s="1"/>
  <c r="N27"/>
  <c r="N32" s="1"/>
  <c r="O24"/>
  <c r="O22"/>
  <c r="K20"/>
  <c r="E20"/>
  <c r="O19"/>
  <c r="N19"/>
  <c r="O18"/>
  <c r="N18"/>
  <c r="O17"/>
  <c r="O16"/>
  <c r="N16"/>
  <c r="O15"/>
  <c r="N15"/>
  <c r="O14"/>
  <c r="N14"/>
  <c r="N13"/>
  <c r="N20" s="1"/>
  <c r="N48" s="1"/>
  <c r="F13"/>
  <c r="F20" s="1"/>
  <c r="F48" s="1"/>
  <c r="O12"/>
  <c r="F12"/>
  <c r="O8"/>
  <c r="I48" i="8"/>
  <c r="H48"/>
  <c r="O46"/>
  <c r="N46"/>
  <c r="O44"/>
  <c r="N44"/>
  <c r="K43"/>
  <c r="F43"/>
  <c r="E43"/>
  <c r="O42"/>
  <c r="O41"/>
  <c r="O40"/>
  <c r="O39"/>
  <c r="N39"/>
  <c r="O38"/>
  <c r="N38"/>
  <c r="O37"/>
  <c r="N37"/>
  <c r="O36"/>
  <c r="N36"/>
  <c r="L32"/>
  <c r="K32"/>
  <c r="F32"/>
  <c r="E32"/>
  <c r="O31"/>
  <c r="N31"/>
  <c r="O30"/>
  <c r="N30"/>
  <c r="O29"/>
  <c r="N29"/>
  <c r="O28"/>
  <c r="O32" s="1"/>
  <c r="N28"/>
  <c r="N32" s="1"/>
  <c r="O27"/>
  <c r="N27"/>
  <c r="O24"/>
  <c r="N24"/>
  <c r="O22"/>
  <c r="N22"/>
  <c r="L20"/>
  <c r="L48" s="1"/>
  <c r="K20"/>
  <c r="K48" s="1"/>
  <c r="F20"/>
  <c r="F48" s="1"/>
  <c r="E20"/>
  <c r="E48" s="1"/>
  <c r="O19"/>
  <c r="N19"/>
  <c r="O18"/>
  <c r="N18"/>
  <c r="O17"/>
  <c r="N17"/>
  <c r="O16"/>
  <c r="N16"/>
  <c r="O15"/>
  <c r="N15"/>
  <c r="O14"/>
  <c r="N14"/>
  <c r="O13"/>
  <c r="N13"/>
  <c r="O12"/>
  <c r="O20" s="1"/>
  <c r="N12"/>
  <c r="O11"/>
  <c r="N11"/>
  <c r="O8"/>
  <c r="N8"/>
  <c r="O20" i="4" l="1"/>
  <c r="O48" s="1"/>
  <c r="O48" i="8"/>
  <c r="N48"/>
  <c r="N20"/>
  <c r="N43"/>
  <c r="O43"/>
  <c r="O13" i="5"/>
  <c r="O20" s="1"/>
  <c r="O48" s="1"/>
  <c r="I48" i="7"/>
  <c r="H48"/>
  <c r="O46"/>
  <c r="N46"/>
  <c r="O44"/>
  <c r="N44"/>
  <c r="L43"/>
  <c r="K43"/>
  <c r="F43"/>
  <c r="E43"/>
  <c r="O42"/>
  <c r="N42"/>
  <c r="O41"/>
  <c r="N41"/>
  <c r="O40"/>
  <c r="N40"/>
  <c r="O39"/>
  <c r="N39"/>
  <c r="O38"/>
  <c r="N38"/>
  <c r="O37"/>
  <c r="N37"/>
  <c r="O36"/>
  <c r="N36"/>
  <c r="L32"/>
  <c r="K32"/>
  <c r="K48" s="1"/>
  <c r="F32"/>
  <c r="E32"/>
  <c r="O31"/>
  <c r="N31"/>
  <c r="O30"/>
  <c r="N30"/>
  <c r="O29"/>
  <c r="N29"/>
  <c r="O28"/>
  <c r="O32" s="1"/>
  <c r="N28"/>
  <c r="N32" s="1"/>
  <c r="O27"/>
  <c r="N27"/>
  <c r="O24"/>
  <c r="N24"/>
  <c r="O22"/>
  <c r="N22"/>
  <c r="L20"/>
  <c r="L48" s="1"/>
  <c r="F20"/>
  <c r="F48" s="1"/>
  <c r="E20"/>
  <c r="E48" s="1"/>
  <c r="O19"/>
  <c r="N19"/>
  <c r="O18"/>
  <c r="N18"/>
  <c r="O17"/>
  <c r="N17"/>
  <c r="O16"/>
  <c r="N16"/>
  <c r="O15"/>
  <c r="N15"/>
  <c r="O14"/>
  <c r="N14"/>
  <c r="O13"/>
  <c r="N13"/>
  <c r="O12"/>
  <c r="N12"/>
  <c r="O8"/>
  <c r="O48" l="1"/>
  <c r="O20"/>
  <c r="N43"/>
  <c r="O43"/>
  <c r="N48"/>
  <c r="L20" i="10" l="1"/>
  <c r="O19"/>
  <c r="O18"/>
  <c r="O16"/>
  <c r="O15"/>
  <c r="O14"/>
  <c r="O13"/>
  <c r="O12"/>
  <c r="K12"/>
  <c r="O20" l="1"/>
  <c r="N24"/>
  <c r="N28"/>
  <c r="N29"/>
  <c r="N30"/>
  <c r="N22" l="1"/>
  <c r="N27"/>
  <c r="N31"/>
  <c r="N38"/>
  <c r="N49"/>
  <c r="N12"/>
  <c r="N13"/>
  <c r="N14"/>
  <c r="N15"/>
  <c r="N16"/>
  <c r="N18"/>
  <c r="N19"/>
  <c r="N8"/>
  <c r="K45"/>
  <c r="K32"/>
  <c r="K20"/>
  <c r="E45"/>
  <c r="E32"/>
  <c r="N32" s="1"/>
  <c r="E20"/>
  <c r="L45"/>
  <c r="F45"/>
  <c r="O38"/>
  <c r="O37"/>
  <c r="K51" l="1"/>
  <c r="N45"/>
  <c r="E51"/>
  <c r="N20"/>
  <c r="N51" l="1"/>
  <c r="I51"/>
  <c r="O49"/>
  <c r="O47"/>
  <c r="O44"/>
  <c r="O43"/>
  <c r="O42"/>
  <c r="O41"/>
  <c r="O40"/>
  <c r="O39"/>
  <c r="O36"/>
  <c r="L32"/>
  <c r="F32"/>
  <c r="O31"/>
  <c r="O30"/>
  <c r="O29"/>
  <c r="O28"/>
  <c r="O27"/>
  <c r="O24"/>
  <c r="F20"/>
  <c r="O8"/>
  <c r="O22"/>
  <c r="O45" l="1"/>
  <c r="L51"/>
  <c r="F51"/>
  <c r="O32"/>
  <c r="O51" l="1"/>
</calcChain>
</file>

<file path=xl/comments1.xml><?xml version="1.0" encoding="utf-8"?>
<comments xmlns="http://schemas.openxmlformats.org/spreadsheetml/2006/main">
  <authors>
    <author>a002647</author>
  </authors>
  <commentList>
    <comment ref="J11" authorId="0">
      <text>
        <r>
          <rPr>
            <b/>
            <sz val="9"/>
            <color indexed="81"/>
            <rFont val="Tahoma"/>
            <family val="2"/>
          </rPr>
          <t>a002647:</t>
        </r>
        <r>
          <rPr>
            <sz val="9"/>
            <color indexed="81"/>
            <rFont val="Tahoma"/>
            <family val="2"/>
          </rPr>
          <t xml:space="preserve">
Huom. Näitä htv:itä ei ole jaettu, mutta lisätty kaavaan!! Sama aikaisemmilla vuosilla. Harkkareita.</t>
        </r>
      </text>
    </comment>
  </commentList>
</comments>
</file>

<file path=xl/sharedStrings.xml><?xml version="1.0" encoding="utf-8"?>
<sst xmlns="http://schemas.openxmlformats.org/spreadsheetml/2006/main" count="441" uniqueCount="123">
  <si>
    <t>henkilöstö</t>
  </si>
  <si>
    <t>PEOL</t>
  </si>
  <si>
    <t>STM</t>
  </si>
  <si>
    <t>TEM</t>
  </si>
  <si>
    <t>SM</t>
  </si>
  <si>
    <t>OPM</t>
  </si>
  <si>
    <t>VM</t>
  </si>
  <si>
    <t>VM/OM</t>
  </si>
  <si>
    <t>yht</t>
  </si>
  <si>
    <t>YMP</t>
  </si>
  <si>
    <t>HAL</t>
  </si>
  <si>
    <t>YM</t>
  </si>
  <si>
    <t xml:space="preserve">PEL </t>
  </si>
  <si>
    <t>talous</t>
  </si>
  <si>
    <t>viestintä</t>
  </si>
  <si>
    <t>asiakasp</t>
  </si>
  <si>
    <t>Erikoistumisyksiköt/</t>
  </si>
  <si>
    <t>-</t>
  </si>
  <si>
    <t>TS</t>
  </si>
  <si>
    <t>yleishallinto</t>
  </si>
  <si>
    <r>
      <t xml:space="preserve">POLIISI </t>
    </r>
    <r>
      <rPr>
        <sz val="10"/>
        <color indexed="8"/>
        <rFont val="Arial"/>
        <family val="2"/>
      </rPr>
      <t>SM</t>
    </r>
  </si>
  <si>
    <t>YHTEENSÄ</t>
  </si>
  <si>
    <t>Henkilötyövuosien laskentaesimerkkejä</t>
  </si>
  <si>
    <t>- Koko vuoden työskentelevä osa-aikainen lasketaan osa-aikaisuusprosentin mukaan.</t>
  </si>
  <si>
    <t>- Koko vuoden työskentelevä virkamies = 1 htv</t>
  </si>
  <si>
    <t xml:space="preserve">  Mikäli tämä  osa-aikaeläkeläinen jää eläkkeelle 30.6. eikä tilalle palkata uutta htv = 0,3</t>
  </si>
  <si>
    <t>*  esimerksiksi työllistetyt, korkeakouluharjoittelijat, projektihenkilöstö, joiden palkkoja ei</t>
  </si>
  <si>
    <t xml:space="preserve">   makseta toimintamenoista</t>
  </si>
  <si>
    <t>Ohjeita</t>
  </si>
  <si>
    <t>Ylijohtaja ja</t>
  </si>
  <si>
    <t xml:space="preserve">  Esimerkiksi osa-aikaeläkeläinen on 0,6 htv, mikäli hän tekee 60% työaikaa.</t>
  </si>
  <si>
    <t xml:space="preserve">   virkavapauden ajalle.</t>
  </si>
  <si>
    <t>- Jos henkilö on ollut töissä alkuvuoden ja irtisanoutuu 31.8. alkaen eikä tilalle oteta uutta htv = 0,7.</t>
  </si>
  <si>
    <t>- tehtävät **</t>
  </si>
  <si>
    <t>** Erikoistumistehtävien henkilötyövuodet merkitään tähän, ei siis vastuualueille.</t>
  </si>
  <si>
    <t>ylijohtajan sihteeri</t>
  </si>
  <si>
    <t>- sosiaali</t>
  </si>
  <si>
    <t>- alkoholihallinto</t>
  </si>
  <si>
    <t xml:space="preserve">- Äitiyslomalla tai muuten virkavapaalla oleva ja hänen sijaisensa = 1 htv, mikäli sijaisuus on koko </t>
  </si>
  <si>
    <t>ruots. opetust. yksikkö</t>
  </si>
  <si>
    <t>Peruspalvelujen arvioinnin kehittäminen</t>
  </si>
  <si>
    <t>metsäpalojen lentotähystys</t>
  </si>
  <si>
    <t>SM, MMM (1 projektihlö)</t>
  </si>
  <si>
    <t>- AVIen tietohallintoyksikkö</t>
  </si>
  <si>
    <t>- poronlihan tarkastus ja siihen liittyvä valvonta</t>
  </si>
  <si>
    <t>- poronhoitoon liittyvät tehtävät</t>
  </si>
  <si>
    <t>- saamelaisopetusta koskevat tehtävät</t>
  </si>
  <si>
    <t xml:space="preserve">- Äitiyslomalla tai muuten veirkavapaalla oleva ja hänen sijaisensa = 1 htv, mikäli sijaisuus on koko </t>
  </si>
  <si>
    <t>Maistraattien ohjaus-</t>
  </si>
  <si>
    <t>ja kehittämisyksikkö</t>
  </si>
  <si>
    <t>Työnantaja- ja hen-</t>
  </si>
  <si>
    <t>kilöstöpolitiikka</t>
  </si>
  <si>
    <t>yksikkö</t>
  </si>
  <si>
    <t>Kaste-hankkeet</t>
  </si>
  <si>
    <t>Sisäinen tarkastus</t>
  </si>
  <si>
    <t>Hankinnat/toimitilat</t>
  </si>
  <si>
    <t>Pelastus/valt.avustukset</t>
  </si>
  <si>
    <t>- taloushallinto</t>
  </si>
  <si>
    <t>- palosuojelumaksut</t>
  </si>
  <si>
    <t>- eläinkoeluvat</t>
  </si>
  <si>
    <t>- rahanpesuvalvonta ja rekisteröinnit</t>
  </si>
  <si>
    <t>- hengenpelastusmitalit</t>
  </si>
  <si>
    <t>- väestösuojien vapautukset</t>
  </si>
  <si>
    <t>yhteensä</t>
  </si>
  <si>
    <t>Hautaustoimilain</t>
  </si>
  <si>
    <t>mukaiset tehtävät</t>
  </si>
  <si>
    <t>- AVIen toiminnan kehittämisyksikkö</t>
  </si>
  <si>
    <t xml:space="preserve">STM               </t>
  </si>
  <si>
    <r>
      <rPr>
        <b/>
        <i/>
        <vertAlign val="superscript"/>
        <sz val="10"/>
        <rFont val="Arial"/>
        <family val="2"/>
      </rPr>
      <t xml:space="preserve">1) </t>
    </r>
    <r>
      <rPr>
        <i/>
        <sz val="10"/>
        <rFont val="Arial"/>
        <family val="2"/>
      </rPr>
      <t>Poliisin htv luku sisältää ainoastaan PSAVIlle tehnyt htv:t. Poliisin vastuualueen kokonaisvahvuus on 9 htv.</t>
    </r>
  </si>
  <si>
    <t>*  esimerkiksi työllistetyt, korkeakouluharjoittelijat, projektihenkilöstö, joiden palkkoja ei</t>
  </si>
  <si>
    <r>
      <rPr>
        <b/>
        <sz val="10"/>
        <color theme="1"/>
        <rFont val="Arial"/>
        <family val="2"/>
      </rPr>
      <t>POLIISI</t>
    </r>
    <r>
      <rPr>
        <sz val="10"/>
        <color theme="1"/>
        <rFont val="Arial"/>
        <family val="2"/>
      </rPr>
      <t xml:space="preserve"> </t>
    </r>
    <r>
      <rPr>
        <sz val="10"/>
        <rFont val="Arial"/>
        <family val="2"/>
      </rPr>
      <t>SM</t>
    </r>
  </si>
  <si>
    <r>
      <rPr>
        <b/>
        <sz val="10"/>
        <color theme="1"/>
        <rFont val="Arial"/>
        <family val="2"/>
      </rPr>
      <t>POLIISI</t>
    </r>
    <r>
      <rPr>
        <sz val="10"/>
        <color theme="1"/>
        <rFont val="Arial"/>
        <family val="2"/>
      </rPr>
      <t xml:space="preserve"> </t>
    </r>
    <r>
      <rPr>
        <sz val="10"/>
        <rFont val="Arial"/>
        <family val="2"/>
      </rPr>
      <t xml:space="preserve">SM </t>
    </r>
    <r>
      <rPr>
        <vertAlign val="superscript"/>
        <sz val="10"/>
        <rFont val="Arial"/>
        <family val="2"/>
      </rPr>
      <t xml:space="preserve">(1 </t>
    </r>
  </si>
  <si>
    <r>
      <t xml:space="preserve">STM </t>
    </r>
    <r>
      <rPr>
        <vertAlign val="superscript"/>
        <sz val="10"/>
        <color theme="1"/>
        <rFont val="Arial"/>
        <family val="2"/>
      </rPr>
      <t>(1</t>
    </r>
  </si>
  <si>
    <r>
      <t xml:space="preserve">VM </t>
    </r>
    <r>
      <rPr>
        <vertAlign val="superscript"/>
        <sz val="10"/>
        <color theme="1"/>
        <rFont val="Arial"/>
        <family val="2"/>
      </rPr>
      <t>(1</t>
    </r>
  </si>
  <si>
    <r>
      <rPr>
        <i/>
        <vertAlign val="superscript"/>
        <sz val="10"/>
        <rFont val="Arial"/>
        <family val="2"/>
      </rPr>
      <t>1)</t>
    </r>
    <r>
      <rPr>
        <i/>
        <sz val="10"/>
        <rFont val="Arial"/>
        <family val="2"/>
      </rPr>
      <t xml:space="preserve">PEOLIn huomautus: STM:n osalta johto ja johdon tuki (3htv) on nyt keinotekoisesti sijoitettu </t>
    </r>
  </si>
  <si>
    <t>sosiaaliin, terveyteen ja alkoon, mikä tarkoittaa, että resurssi ei ole em. substanssin käytettävissä.</t>
  </si>
  <si>
    <r>
      <rPr>
        <b/>
        <sz val="10"/>
        <color theme="1"/>
        <rFont val="Arial"/>
        <family val="2"/>
      </rPr>
      <t>POLIISI</t>
    </r>
    <r>
      <rPr>
        <sz val="10"/>
        <color theme="1"/>
        <rFont val="Arial"/>
        <family val="2"/>
      </rPr>
      <t xml:space="preserve"> </t>
    </r>
    <r>
      <rPr>
        <sz val="10"/>
        <rFont val="Arial"/>
        <family val="2"/>
      </rPr>
      <t>SM</t>
    </r>
    <r>
      <rPr>
        <vertAlign val="superscript"/>
        <sz val="10"/>
        <rFont val="Arial"/>
        <family val="2"/>
      </rPr>
      <t xml:space="preserve"> (2</t>
    </r>
  </si>
  <si>
    <t>päätös 2010:n henkisten voimavarojen tekstiosiossa.</t>
  </si>
  <si>
    <t>- Äitiyslomalla tai muuten virkavapaalla oleva ja hänen sijaisensa = 1 htv, mikäli sijaisuus on koko virkavapauden ajalle.</t>
  </si>
  <si>
    <r>
      <rPr>
        <i/>
        <vertAlign val="superscript"/>
        <sz val="10"/>
        <rFont val="Arial"/>
        <family val="2"/>
      </rPr>
      <t>2)</t>
    </r>
    <r>
      <rPr>
        <i/>
        <sz val="10"/>
        <rFont val="Arial"/>
        <family val="2"/>
      </rPr>
      <t xml:space="preserve"> Poliisin htv-osuutta ei ole esitetty Etelä-Suomen aluehallintovirasto -kirjanpitoyksikön tilin-</t>
    </r>
  </si>
  <si>
    <t>panttilainaustoimistojen luvat ja val</t>
  </si>
  <si>
    <t>- perintätoimen luvat ja valvonta +</t>
  </si>
  <si>
    <t xml:space="preserve">1) v. 2011 2 htv:tä yleishallinnosta kohdistuu PEOL VM/OM (v. 2010 2,5 htv) </t>
  </si>
  <si>
    <t>***** Sisältää tukipalvelut maistraattien ohjaus- ja kehittämisyksikölle 1,5 htv (v. 2010 2 htv) vastuualueille 1 htv (v. 2010 2 htv)</t>
  </si>
  <si>
    <t xml:space="preserve">sekä muita tukipalveluita </t>
  </si>
  <si>
    <t>htv AVIn toimintamenot</t>
  </si>
  <si>
    <t>htv toimintamenot poliisi ja TS</t>
  </si>
  <si>
    <t>htv muut mom</t>
  </si>
  <si>
    <t>htv koko henkilöstö</t>
  </si>
  <si>
    <t>LOUNAIS-SUOMEN ALUEHALLINTOVIRASTON HENKILÖTYÖVUODET 2012 TILINPÄÄTÖS</t>
  </si>
  <si>
    <t>ETELÄ-SUOMEN ALUEHALLINTOVIRASTON HENKILÖTYÖVUODET 2012 TILINPÄÄTÖS</t>
  </si>
  <si>
    <t>ITÄ-SUOMEN ALUEHALLINTOVIRASTON HENKILÖTYÖVUODET 2012 TILINPÄÄTÖS</t>
  </si>
  <si>
    <t>LÄNSI- JA SISÄ-SUOMEN ALUEHALLINTOVIRASTON HENKILÖTYÖVUODET 2012 TILINPÄÄTÖS</t>
  </si>
  <si>
    <t>POHJOIS-SUOMEN ALUEHALLINTOVIRASTON HENKILÖTYÖVUODET 2012 TILINPÄÄTÖS</t>
  </si>
  <si>
    <t>LAPIN ALUEHALLINTOVIRASTON HENKILÖTYÖVUODET 2012 TILINPÄÄTÖS</t>
  </si>
  <si>
    <t>ALUEHALLINTOVIRASTOJEN HENKILÖTYÖVUODET 2012 TILINPÄÄTÖS</t>
  </si>
  <si>
    <t>- terveydenhuolto</t>
  </si>
  <si>
    <t>MMM</t>
  </si>
  <si>
    <t>htv AVIn toiminta-menot</t>
  </si>
  <si>
    <t>ESAVI htv AVIn toiminta-menot</t>
  </si>
  <si>
    <t>ESAVI htv muut mom</t>
  </si>
  <si>
    <t>htv yht.</t>
  </si>
  <si>
    <t>ESAVI htv yht.</t>
  </si>
  <si>
    <t>ISAVI htv AVIn toiminta-menot</t>
  </si>
  <si>
    <t>ISAVI htv muut mom</t>
  </si>
  <si>
    <t>ISAVI htv yht.</t>
  </si>
  <si>
    <t>LSAVI htv yht.</t>
  </si>
  <si>
    <t>LSAVI htv AVIn toiminta-menot</t>
  </si>
  <si>
    <t>LSAVI htv muut mom</t>
  </si>
  <si>
    <t>LSSAVI htv AVIn toiminta-menot</t>
  </si>
  <si>
    <t>LSSAVI htv muut mom</t>
  </si>
  <si>
    <t>LSSAVI htv yht.</t>
  </si>
  <si>
    <t>PSAVI htv AVIn toiminta-menot</t>
  </si>
  <si>
    <t>LAAVI htv AVIn toiminta-menot</t>
  </si>
  <si>
    <t>Taloushallinto ESAVI</t>
  </si>
  <si>
    <t>AVIen toiminnan kehittämisyksikkö ESAVI</t>
  </si>
  <si>
    <t>Työnantaja- ja henkilöstöpolitiikkayksikkö ISAVI</t>
  </si>
  <si>
    <t>Sisäinen tarkastus LSAVI</t>
  </si>
  <si>
    <t>Hankinnat/toimitilat LSAVI</t>
  </si>
  <si>
    <t>Maistraattien ohjaus- ja kehittämisyksikkö ISAVI</t>
  </si>
  <si>
    <t>yht.</t>
  </si>
  <si>
    <t>AVIen tietohallintoyksikkö LAAVI</t>
  </si>
  <si>
    <t>- tehtävät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</si>
</sst>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6"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sz val="10"/>
      <color theme="5"/>
      <name val="Arial"/>
      <family val="2"/>
    </font>
    <font>
      <sz val="8"/>
      <color theme="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i/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  <font>
      <i/>
      <vertAlign val="superscript"/>
      <sz val="10"/>
      <name val="Arial"/>
      <family val="2"/>
    </font>
    <font>
      <i/>
      <sz val="10"/>
      <color indexed="8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8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right"/>
    </xf>
    <xf numFmtId="0" fontId="2" fillId="0" borderId="0" xfId="0" applyFont="1"/>
    <xf numFmtId="0" fontId="0" fillId="0" borderId="0" xfId="0" applyBorder="1"/>
    <xf numFmtId="0" fontId="0" fillId="0" borderId="0" xfId="0" applyFill="1"/>
    <xf numFmtId="0" fontId="2" fillId="0" borderId="0" xfId="0" applyFont="1" applyBorder="1"/>
    <xf numFmtId="0" fontId="1" fillId="0" borderId="0" xfId="0" applyFont="1"/>
    <xf numFmtId="0" fontId="8" fillId="0" borderId="0" xfId="0" quotePrefix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right"/>
    </xf>
    <xf numFmtId="0" fontId="4" fillId="0" borderId="0" xfId="0" applyFont="1"/>
    <xf numFmtId="0" fontId="5" fillId="0" borderId="0" xfId="0" applyFont="1"/>
    <xf numFmtId="164" fontId="2" fillId="0" borderId="0" xfId="0" quotePrefix="1" applyNumberFormat="1" applyFont="1" applyBorder="1" applyAlignment="1">
      <alignment horizontal="center"/>
    </xf>
    <xf numFmtId="0" fontId="5" fillId="0" borderId="0" xfId="0" quotePrefix="1" applyFont="1"/>
    <xf numFmtId="164" fontId="0" fillId="0" borderId="0" xfId="0" applyNumberFormat="1"/>
    <xf numFmtId="164" fontId="2" fillId="0" borderId="0" xfId="0" applyNumberFormat="1" applyFont="1" applyBorder="1"/>
    <xf numFmtId="0" fontId="9" fillId="0" borderId="0" xfId="0" applyFont="1"/>
    <xf numFmtId="0" fontId="6" fillId="0" borderId="0" xfId="0" applyFont="1"/>
    <xf numFmtId="2" fontId="0" fillId="0" borderId="0" xfId="0" applyNumberFormat="1"/>
    <xf numFmtId="2" fontId="2" fillId="0" borderId="0" xfId="0" applyNumberFormat="1" applyFont="1"/>
    <xf numFmtId="0" fontId="3" fillId="0" borderId="0" xfId="0" applyFont="1"/>
    <xf numFmtId="0" fontId="10" fillId="0" borderId="0" xfId="0" applyFont="1"/>
    <xf numFmtId="0" fontId="0" fillId="0" borderId="4" xfId="0" applyBorder="1"/>
    <xf numFmtId="0" fontId="0" fillId="0" borderId="9" xfId="0" applyBorder="1" applyAlignment="1">
      <alignment horizontal="center"/>
    </xf>
    <xf numFmtId="0" fontId="2" fillId="0" borderId="1" xfId="0" applyFont="1" applyBorder="1"/>
    <xf numFmtId="0" fontId="0" fillId="0" borderId="3" xfId="0" applyBorder="1"/>
    <xf numFmtId="0" fontId="2" fillId="0" borderId="4" xfId="0" applyFont="1" applyBorder="1"/>
    <xf numFmtId="0" fontId="0" fillId="0" borderId="5" xfId="0" applyBorder="1"/>
    <xf numFmtId="0" fontId="5" fillId="0" borderId="5" xfId="0" quotePrefix="1" applyFont="1" applyBorder="1"/>
    <xf numFmtId="0" fontId="5" fillId="0" borderId="5" xfId="0" applyFont="1" applyBorder="1"/>
    <xf numFmtId="0" fontId="2" fillId="0" borderId="5" xfId="0" applyFont="1" applyBorder="1"/>
    <xf numFmtId="0" fontId="2" fillId="0" borderId="4" xfId="0" quotePrefix="1" applyFont="1" applyBorder="1"/>
    <xf numFmtId="0" fontId="0" fillId="0" borderId="5" xfId="0" quotePrefix="1" applyBorder="1"/>
    <xf numFmtId="0" fontId="2" fillId="0" borderId="6" xfId="0" applyFont="1" applyBorder="1"/>
    <xf numFmtId="0" fontId="2" fillId="0" borderId="8" xfId="0" applyFont="1" applyBorder="1"/>
    <xf numFmtId="164" fontId="2" fillId="0" borderId="10" xfId="0" applyNumberFormat="1" applyFont="1" applyFill="1" applyBorder="1" applyAlignment="1">
      <alignment horizontal="right"/>
    </xf>
    <xf numFmtId="164" fontId="0" fillId="0" borderId="10" xfId="0" applyNumberFormat="1" applyBorder="1" applyAlignment="1">
      <alignment horizontal="center"/>
    </xf>
    <xf numFmtId="164" fontId="0" fillId="0" borderId="10" xfId="0" applyNumberFormat="1" applyBorder="1"/>
    <xf numFmtId="164" fontId="2" fillId="0" borderId="10" xfId="0" applyNumberFormat="1" applyFont="1" applyBorder="1"/>
    <xf numFmtId="164" fontId="0" fillId="0" borderId="10" xfId="0" applyNumberFormat="1" applyBorder="1" applyAlignment="1">
      <alignment horizontal="right"/>
    </xf>
    <xf numFmtId="164" fontId="7" fillId="0" borderId="10" xfId="0" applyNumberFormat="1" applyFont="1" applyBorder="1"/>
    <xf numFmtId="164" fontId="2" fillId="0" borderId="10" xfId="0" quotePrefix="1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0" fillId="0" borderId="10" xfId="0" quotePrefix="1" applyNumberFormat="1" applyFill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164" fontId="0" fillId="0" borderId="10" xfId="0" applyNumberFormat="1" applyFill="1" applyBorder="1"/>
    <xf numFmtId="164" fontId="0" fillId="0" borderId="0" xfId="0" quotePrefix="1" applyNumberFormat="1" applyBorder="1" applyAlignment="1">
      <alignment horizontal="right"/>
    </xf>
    <xf numFmtId="164" fontId="0" fillId="0" borderId="0" xfId="0" applyNumberFormat="1" applyBorder="1"/>
    <xf numFmtId="164" fontId="2" fillId="0" borderId="11" xfId="0" applyNumberFormat="1" applyFont="1" applyBorder="1" applyAlignment="1">
      <alignment horizontal="center"/>
    </xf>
    <xf numFmtId="0" fontId="7" fillId="0" borderId="0" xfId="0" applyFont="1" applyBorder="1"/>
    <xf numFmtId="0" fontId="0" fillId="0" borderId="0" xfId="0" quotePrefix="1" applyBorder="1"/>
    <xf numFmtId="164" fontId="0" fillId="0" borderId="0" xfId="0" quotePrefix="1" applyNumberFormat="1" applyFill="1" applyBorder="1" applyAlignment="1">
      <alignment horizontal="right"/>
    </xf>
    <xf numFmtId="164" fontId="0" fillId="0" borderId="0" xfId="0" applyNumberFormat="1" applyFill="1" applyBorder="1"/>
    <xf numFmtId="164" fontId="2" fillId="0" borderId="0" xfId="0" applyNumberFormat="1" applyFont="1" applyBorder="1" applyAlignment="1">
      <alignment horizontal="center"/>
    </xf>
    <xf numFmtId="164" fontId="7" fillId="0" borderId="11" xfId="0" applyNumberFormat="1" applyFont="1" applyBorder="1"/>
    <xf numFmtId="0" fontId="7" fillId="0" borderId="0" xfId="0" applyFont="1"/>
    <xf numFmtId="0" fontId="7" fillId="0" borderId="6" xfId="0" applyFont="1" applyBorder="1"/>
    <xf numFmtId="0" fontId="7" fillId="0" borderId="8" xfId="0" quotePrefix="1" applyFont="1" applyBorder="1"/>
    <xf numFmtId="0" fontId="7" fillId="0" borderId="8" xfId="0" applyFont="1" applyBorder="1"/>
    <xf numFmtId="0" fontId="7" fillId="0" borderId="4" xfId="0" applyFont="1" applyBorder="1"/>
    <xf numFmtId="0" fontId="11" fillId="0" borderId="0" xfId="0" applyFont="1"/>
    <xf numFmtId="0" fontId="16" fillId="0" borderId="0" xfId="0" applyFont="1" applyBorder="1"/>
    <xf numFmtId="164" fontId="7" fillId="0" borderId="10" xfId="0" applyNumberFormat="1" applyFont="1" applyBorder="1" applyAlignment="1">
      <alignment horizontal="right"/>
    </xf>
    <xf numFmtId="0" fontId="17" fillId="0" borderId="0" xfId="0" applyFont="1"/>
    <xf numFmtId="0" fontId="0" fillId="0" borderId="0" xfId="0" applyFont="1" applyBorder="1"/>
    <xf numFmtId="164" fontId="0" fillId="0" borderId="0" xfId="0" quotePrefix="1" applyNumberFormat="1" applyFont="1" applyBorder="1" applyAlignment="1">
      <alignment horizontal="right"/>
    </xf>
    <xf numFmtId="164" fontId="0" fillId="0" borderId="0" xfId="0" applyNumberFormat="1" applyFont="1" applyBorder="1"/>
    <xf numFmtId="0" fontId="0" fillId="0" borderId="0" xfId="0" applyFont="1"/>
    <xf numFmtId="0" fontId="0" fillId="0" borderId="0" xfId="0" quotePrefix="1" applyFont="1"/>
    <xf numFmtId="164" fontId="7" fillId="0" borderId="0" xfId="0" applyNumberFormat="1" applyFont="1" applyBorder="1"/>
    <xf numFmtId="0" fontId="0" fillId="0" borderId="4" xfId="0" applyFont="1" applyBorder="1"/>
    <xf numFmtId="0" fontId="0" fillId="0" borderId="5" xfId="0" applyFont="1" applyBorder="1"/>
    <xf numFmtId="164" fontId="0" fillId="0" borderId="10" xfId="0" applyNumberFormat="1" applyFont="1" applyBorder="1"/>
    <xf numFmtId="164" fontId="0" fillId="0" borderId="10" xfId="0" applyNumberFormat="1" applyFont="1" applyBorder="1" applyAlignment="1">
      <alignment horizontal="right"/>
    </xf>
    <xf numFmtId="0" fontId="7" fillId="0" borderId="5" xfId="0" applyFont="1" applyBorder="1"/>
    <xf numFmtId="164" fontId="2" fillId="0" borderId="10" xfId="0" quotePrefix="1" applyNumberFormat="1" applyFont="1" applyBorder="1" applyAlignment="1">
      <alignment horizontal="right"/>
    </xf>
    <xf numFmtId="164" fontId="1" fillId="0" borderId="10" xfId="0" quotePrefix="1" applyNumberFormat="1" applyFont="1" applyBorder="1" applyAlignment="1">
      <alignment horizontal="right"/>
    </xf>
    <xf numFmtId="164" fontId="2" fillId="0" borderId="0" xfId="0" applyNumberFormat="1" applyFont="1"/>
    <xf numFmtId="164" fontId="0" fillId="0" borderId="5" xfId="0" applyNumberFormat="1" applyBorder="1"/>
    <xf numFmtId="164" fontId="7" fillId="0" borderId="5" xfId="0" applyNumberFormat="1" applyFont="1" applyBorder="1"/>
    <xf numFmtId="164" fontId="1" fillId="0" borderId="10" xfId="0" applyNumberFormat="1" applyFont="1" applyBorder="1" applyAlignment="1">
      <alignment horizontal="right"/>
    </xf>
    <xf numFmtId="164" fontId="18" fillId="0" borderId="10" xfId="0" applyNumberFormat="1" applyFont="1" applyBorder="1"/>
    <xf numFmtId="164" fontId="5" fillId="0" borderId="10" xfId="0" applyNumberFormat="1" applyFont="1" applyBorder="1"/>
    <xf numFmtId="0" fontId="19" fillId="0" borderId="5" xfId="0" applyFont="1" applyBorder="1"/>
    <xf numFmtId="164" fontId="19" fillId="0" borderId="10" xfId="0" applyNumberFormat="1" applyFont="1" applyBorder="1"/>
    <xf numFmtId="164" fontId="4" fillId="0" borderId="10" xfId="0" applyNumberFormat="1" applyFont="1" applyBorder="1"/>
    <xf numFmtId="164" fontId="21" fillId="0" borderId="10" xfId="0" applyNumberFormat="1" applyFont="1" applyBorder="1"/>
    <xf numFmtId="164" fontId="0" fillId="0" borderId="5" xfId="0" quotePrefix="1" applyNumberFormat="1" applyBorder="1"/>
    <xf numFmtId="164" fontId="7" fillId="0" borderId="5" xfId="1" applyNumberFormat="1" applyFont="1" applyBorder="1"/>
    <xf numFmtId="164" fontId="5" fillId="0" borderId="5" xfId="0" quotePrefix="1" applyNumberFormat="1" applyFont="1" applyBorder="1"/>
    <xf numFmtId="164" fontId="5" fillId="0" borderId="5" xfId="0" applyNumberFormat="1" applyFont="1" applyBorder="1"/>
    <xf numFmtId="164" fontId="7" fillId="0" borderId="11" xfId="0" applyNumberFormat="1" applyFont="1" applyBorder="1" applyAlignment="1">
      <alignment horizontal="right"/>
    </xf>
    <xf numFmtId="164" fontId="5" fillId="0" borderId="5" xfId="0" quotePrefix="1" applyNumberFormat="1" applyFont="1" applyFill="1" applyBorder="1"/>
    <xf numFmtId="164" fontId="1" fillId="0" borderId="10" xfId="0" quotePrefix="1" applyNumberFormat="1" applyFont="1" applyFill="1" applyBorder="1" applyAlignment="1">
      <alignment horizontal="center"/>
    </xf>
    <xf numFmtId="164" fontId="2" fillId="0" borderId="10" xfId="0" quotePrefix="1" applyNumberFormat="1" applyFont="1" applyFill="1" applyBorder="1" applyAlignment="1">
      <alignment horizontal="center"/>
    </xf>
    <xf numFmtId="164" fontId="5" fillId="0" borderId="5" xfId="0" applyNumberFormat="1" applyFont="1" applyFill="1" applyBorder="1"/>
    <xf numFmtId="164" fontId="0" fillId="0" borderId="5" xfId="0" applyNumberFormat="1" applyFill="1" applyBorder="1"/>
    <xf numFmtId="164" fontId="2" fillId="0" borderId="5" xfId="0" applyNumberFormat="1" applyFont="1" applyBorder="1"/>
    <xf numFmtId="164" fontId="0" fillId="0" borderId="5" xfId="0" quotePrefix="1" applyNumberFormat="1" applyFill="1" applyBorder="1"/>
    <xf numFmtId="164" fontId="7" fillId="0" borderId="5" xfId="0" quotePrefix="1" applyNumberFormat="1" applyFont="1" applyBorder="1"/>
    <xf numFmtId="2" fontId="5" fillId="0" borderId="5" xfId="0" quotePrefix="1" applyNumberFormat="1" applyFont="1" applyBorder="1"/>
    <xf numFmtId="164" fontId="1" fillId="0" borderId="10" xfId="0" quotePrefix="1" applyNumberFormat="1" applyFont="1" applyBorder="1" applyAlignment="1">
      <alignment horizontal="center"/>
    </xf>
    <xf numFmtId="2" fontId="5" fillId="0" borderId="5" xfId="0" applyNumberFormat="1" applyFont="1" applyBorder="1"/>
    <xf numFmtId="2" fontId="0" fillId="0" borderId="5" xfId="0" applyNumberFormat="1" applyBorder="1"/>
    <xf numFmtId="2" fontId="2" fillId="0" borderId="5" xfId="0" applyNumberFormat="1" applyFont="1" applyBorder="1"/>
    <xf numFmtId="2" fontId="7" fillId="0" borderId="8" xfId="0" applyNumberFormat="1" applyFont="1" applyBorder="1"/>
    <xf numFmtId="164" fontId="7" fillId="0" borderId="5" xfId="0" applyNumberFormat="1" applyFont="1" applyFill="1" applyBorder="1"/>
    <xf numFmtId="164" fontId="2" fillId="0" borderId="10" xfId="0" quotePrefix="1" applyNumberFormat="1" applyFont="1" applyFill="1" applyBorder="1" applyAlignment="1">
      <alignment horizontal="right"/>
    </xf>
    <xf numFmtId="164" fontId="0" fillId="0" borderId="10" xfId="0" applyNumberFormat="1" applyFill="1" applyBorder="1" applyAlignment="1">
      <alignment horizontal="center"/>
    </xf>
    <xf numFmtId="164" fontId="1" fillId="0" borderId="10" xfId="0" quotePrefix="1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164" fontId="2" fillId="0" borderId="5" xfId="0" applyNumberFormat="1" applyFont="1" applyFill="1" applyBorder="1"/>
    <xf numFmtId="164" fontId="2" fillId="0" borderId="10" xfId="0" applyNumberFormat="1" applyFont="1" applyFill="1" applyBorder="1"/>
    <xf numFmtId="164" fontId="0" fillId="0" borderId="10" xfId="0" applyNumberFormat="1" applyFill="1" applyBorder="1" applyAlignment="1">
      <alignment horizontal="right"/>
    </xf>
    <xf numFmtId="164" fontId="0" fillId="0" borderId="5" xfId="0" quotePrefix="1" applyNumberFormat="1" applyFont="1" applyFill="1" applyBorder="1"/>
    <xf numFmtId="164" fontId="0" fillId="0" borderId="10" xfId="0" applyNumberFormat="1" applyFont="1" applyFill="1" applyBorder="1" applyAlignment="1">
      <alignment horizontal="right"/>
    </xf>
    <xf numFmtId="164" fontId="7" fillId="0" borderId="5" xfId="0" quotePrefix="1" applyNumberFormat="1" applyFont="1" applyFill="1" applyBorder="1"/>
    <xf numFmtId="164" fontId="7" fillId="0" borderId="10" xfId="0" applyNumberFormat="1" applyFont="1" applyFill="1" applyBorder="1" applyAlignment="1">
      <alignment horizontal="right"/>
    </xf>
    <xf numFmtId="164" fontId="7" fillId="0" borderId="10" xfId="0" applyNumberFormat="1" applyFont="1" applyFill="1" applyBorder="1"/>
    <xf numFmtId="164" fontId="7" fillId="0" borderId="8" xfId="0" applyNumberFormat="1" applyFont="1" applyFill="1" applyBorder="1"/>
    <xf numFmtId="164" fontId="2" fillId="0" borderId="11" xfId="0" applyNumberFormat="1" applyFont="1" applyBorder="1" applyAlignment="1">
      <alignment horizontal="right"/>
    </xf>
    <xf numFmtId="164" fontId="2" fillId="0" borderId="11" xfId="0" applyNumberFormat="1" applyFont="1" applyFill="1" applyBorder="1" applyAlignment="1">
      <alignment horizontal="right"/>
    </xf>
    <xf numFmtId="164" fontId="7" fillId="0" borderId="11" xfId="0" applyNumberFormat="1" applyFont="1" applyFill="1" applyBorder="1"/>
    <xf numFmtId="164" fontId="4" fillId="0" borderId="10" xfId="0" quotePrefix="1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right"/>
    </xf>
    <xf numFmtId="164" fontId="5" fillId="0" borderId="10" xfId="0" quotePrefix="1" applyNumberFormat="1" applyFont="1" applyBorder="1" applyAlignment="1">
      <alignment horizontal="right"/>
    </xf>
    <xf numFmtId="164" fontId="4" fillId="0" borderId="10" xfId="0" quotePrefix="1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164" fontId="5" fillId="0" borderId="10" xfId="0" quotePrefix="1" applyNumberFormat="1" applyFont="1" applyFill="1" applyBorder="1" applyAlignment="1">
      <alignment horizontal="right"/>
    </xf>
    <xf numFmtId="164" fontId="5" fillId="0" borderId="10" xfId="0" applyNumberFormat="1" applyFont="1" applyFill="1" applyBorder="1"/>
    <xf numFmtId="164" fontId="4" fillId="0" borderId="10" xfId="0" applyNumberFormat="1" applyFont="1" applyBorder="1" applyAlignment="1">
      <alignment horizontal="center"/>
    </xf>
    <xf numFmtId="164" fontId="4" fillId="0" borderId="11" xfId="0" applyNumberFormat="1" applyFont="1" applyBorder="1"/>
    <xf numFmtId="164" fontId="4" fillId="0" borderId="5" xfId="0" applyNumberFormat="1" applyFont="1" applyBorder="1"/>
    <xf numFmtId="164" fontId="4" fillId="0" borderId="8" xfId="0" applyNumberFormat="1" applyFont="1" applyBorder="1"/>
    <xf numFmtId="164" fontId="0" fillId="0" borderId="3" xfId="0" applyNumberFormat="1" applyBorder="1"/>
    <xf numFmtId="0" fontId="22" fillId="2" borderId="1" xfId="0" applyFont="1" applyFill="1" applyBorder="1"/>
    <xf numFmtId="0" fontId="22" fillId="2" borderId="2" xfId="0" applyFont="1" applyFill="1" applyBorder="1"/>
    <xf numFmtId="0" fontId="22" fillId="2" borderId="4" xfId="0" applyFont="1" applyFill="1" applyBorder="1"/>
    <xf numFmtId="0" fontId="22" fillId="2" borderId="0" xfId="0" applyFont="1" applyFill="1" applyBorder="1"/>
    <xf numFmtId="0" fontId="22" fillId="2" borderId="6" xfId="0" applyFont="1" applyFill="1" applyBorder="1"/>
    <xf numFmtId="0" fontId="22" fillId="2" borderId="7" xfId="0" applyFont="1" applyFill="1" applyBorder="1"/>
    <xf numFmtId="0" fontId="22" fillId="2" borderId="12" xfId="0" applyFont="1" applyFill="1" applyBorder="1"/>
    <xf numFmtId="164" fontId="4" fillId="0" borderId="0" xfId="0" applyNumberFormat="1" applyFont="1" applyBorder="1"/>
    <xf numFmtId="0" fontId="5" fillId="0" borderId="5" xfId="0" quotePrefix="1" applyFont="1" applyFill="1" applyBorder="1"/>
    <xf numFmtId="164" fontId="7" fillId="0" borderId="8" xfId="0" applyNumberFormat="1" applyFont="1" applyBorder="1"/>
    <xf numFmtId="0" fontId="23" fillId="2" borderId="1" xfId="0" applyFont="1" applyFill="1" applyBorder="1" applyAlignment="1">
      <alignment horizontal="center" vertical="top" wrapText="1"/>
    </xf>
    <xf numFmtId="0" fontId="23" fillId="2" borderId="4" xfId="0" applyFont="1" applyFill="1" applyBorder="1" applyAlignment="1">
      <alignment horizontal="center" vertical="top" wrapText="1"/>
    </xf>
    <xf numFmtId="0" fontId="23" fillId="2" borderId="6" xfId="0" applyFont="1" applyFill="1" applyBorder="1" applyAlignment="1">
      <alignment horizontal="center" vertical="top" wrapText="1"/>
    </xf>
    <xf numFmtId="0" fontId="23" fillId="2" borderId="9" xfId="0" applyFont="1" applyFill="1" applyBorder="1" applyAlignment="1">
      <alignment horizontal="center" vertical="top" wrapText="1"/>
    </xf>
    <xf numFmtId="0" fontId="23" fillId="2" borderId="10" xfId="0" applyFont="1" applyFill="1" applyBorder="1" applyAlignment="1">
      <alignment horizontal="center" vertical="top" wrapText="1"/>
    </xf>
    <xf numFmtId="0" fontId="23" fillId="2" borderId="11" xfId="0" applyFont="1" applyFill="1" applyBorder="1" applyAlignment="1">
      <alignment horizontal="center" vertical="top" wrapText="1"/>
    </xf>
    <xf numFmtId="164" fontId="0" fillId="0" borderId="5" xfId="0" applyNumberFormat="1" applyFont="1" applyFill="1" applyBorder="1"/>
    <xf numFmtId="164" fontId="1" fillId="0" borderId="10" xfId="0" applyNumberFormat="1" applyFont="1" applyBorder="1"/>
    <xf numFmtId="164" fontId="0" fillId="0" borderId="5" xfId="0" applyNumberFormat="1" applyFont="1" applyBorder="1" applyAlignment="1">
      <alignment horizontal="right"/>
    </xf>
    <xf numFmtId="0" fontId="0" fillId="0" borderId="6" xfId="0" applyFont="1" applyBorder="1"/>
    <xf numFmtId="0" fontId="0" fillId="0" borderId="8" xfId="0" applyBorder="1"/>
    <xf numFmtId="0" fontId="0" fillId="0" borderId="8" xfId="0" quotePrefix="1" applyBorder="1"/>
    <xf numFmtId="164" fontId="0" fillId="0" borderId="11" xfId="0" applyNumberFormat="1" applyFont="1" applyBorder="1"/>
    <xf numFmtId="165" fontId="0" fillId="0" borderId="5" xfId="0" quotePrefix="1" applyNumberFormat="1" applyBorder="1"/>
    <xf numFmtId="0" fontId="23" fillId="2" borderId="1" xfId="0" applyFont="1" applyFill="1" applyBorder="1" applyAlignment="1">
      <alignment horizontal="center" vertical="top" wrapText="1"/>
    </xf>
    <xf numFmtId="0" fontId="23" fillId="2" borderId="4" xfId="0" applyFont="1" applyFill="1" applyBorder="1" applyAlignment="1">
      <alignment horizontal="center" vertical="top" wrapText="1"/>
    </xf>
    <xf numFmtId="0" fontId="23" fillId="2" borderId="6" xfId="0" applyFont="1" applyFill="1" applyBorder="1" applyAlignment="1">
      <alignment horizontal="center" vertical="top" wrapText="1"/>
    </xf>
    <xf numFmtId="0" fontId="23" fillId="2" borderId="9" xfId="0" applyFont="1" applyFill="1" applyBorder="1" applyAlignment="1">
      <alignment horizontal="center" vertical="top" wrapText="1"/>
    </xf>
    <xf numFmtId="0" fontId="23" fillId="2" borderId="10" xfId="0" applyFont="1" applyFill="1" applyBorder="1" applyAlignment="1">
      <alignment horizontal="center" vertical="top" wrapText="1"/>
    </xf>
    <xf numFmtId="0" fontId="23" fillId="2" borderId="11" xfId="0" applyFont="1" applyFill="1" applyBorder="1" applyAlignment="1">
      <alignment horizontal="center" vertical="top" wrapText="1"/>
    </xf>
    <xf numFmtId="0" fontId="23" fillId="2" borderId="2" xfId="0" applyFont="1" applyFill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vertical="top" wrapText="1"/>
    </xf>
    <xf numFmtId="0" fontId="23" fillId="2" borderId="0" xfId="0" applyFont="1" applyFill="1" applyBorder="1" applyAlignment="1">
      <alignment horizontal="center" vertical="top" wrapText="1"/>
    </xf>
    <xf numFmtId="0" fontId="23" fillId="2" borderId="5" xfId="0" applyFont="1" applyFill="1" applyBorder="1" applyAlignment="1">
      <alignment horizontal="center" vertical="top" wrapText="1"/>
    </xf>
    <xf numFmtId="0" fontId="23" fillId="2" borderId="7" xfId="0" applyFont="1" applyFill="1" applyBorder="1" applyAlignment="1">
      <alignment horizontal="center" vertical="top" wrapText="1"/>
    </xf>
    <xf numFmtId="0" fontId="23" fillId="2" borderId="8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top"/>
    </xf>
    <xf numFmtId="0" fontId="23" fillId="2" borderId="3" xfId="0" applyFont="1" applyFill="1" applyBorder="1" applyAlignment="1">
      <alignment horizontal="center" vertical="top"/>
    </xf>
    <xf numFmtId="0" fontId="23" fillId="2" borderId="4" xfId="0" applyFont="1" applyFill="1" applyBorder="1" applyAlignment="1">
      <alignment horizontal="center" vertical="top"/>
    </xf>
    <xf numFmtId="0" fontId="23" fillId="2" borderId="0" xfId="0" applyFont="1" applyFill="1" applyBorder="1" applyAlignment="1">
      <alignment horizontal="center" vertical="top"/>
    </xf>
    <xf numFmtId="0" fontId="23" fillId="2" borderId="5" xfId="0" applyFont="1" applyFill="1" applyBorder="1" applyAlignment="1">
      <alignment horizontal="center" vertical="top"/>
    </xf>
    <xf numFmtId="0" fontId="23" fillId="2" borderId="6" xfId="0" applyFont="1" applyFill="1" applyBorder="1" applyAlignment="1">
      <alignment horizontal="center" vertical="top"/>
    </xf>
    <xf numFmtId="0" fontId="23" fillId="2" borderId="7" xfId="0" applyFont="1" applyFill="1" applyBorder="1" applyAlignment="1">
      <alignment horizontal="center" vertical="top"/>
    </xf>
    <xf numFmtId="0" fontId="23" fillId="2" borderId="8" xfId="0" applyFont="1" applyFill="1" applyBorder="1" applyAlignment="1">
      <alignment horizontal="center" vertical="top"/>
    </xf>
  </cellXfs>
  <cellStyles count="2">
    <cellStyle name="Normaali" xfId="0" builtinId="0"/>
    <cellStyle name="Normaali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7"/>
  <sheetViews>
    <sheetView showGridLines="0" tabSelected="1" workbookViewId="0"/>
  </sheetViews>
  <sheetFormatPr defaultRowHeight="12.75"/>
  <cols>
    <col min="1" max="1" width="2.85546875" customWidth="1"/>
    <col min="2" max="2" width="4.85546875" customWidth="1"/>
    <col min="3" max="3" width="44.42578125" customWidth="1"/>
    <col min="4" max="20" width="11.28515625" customWidth="1"/>
  </cols>
  <sheetData>
    <row r="1" spans="1:20" ht="18" customHeight="1">
      <c r="A1" s="71"/>
      <c r="B1" s="5" t="s">
        <v>95</v>
      </c>
      <c r="C1" s="71"/>
      <c r="D1" s="71"/>
      <c r="E1" s="71"/>
      <c r="F1" s="71"/>
    </row>
    <row r="2" spans="1:20" ht="11.25" customHeight="1">
      <c r="A2" s="71"/>
      <c r="B2" s="71"/>
      <c r="C2" s="71"/>
      <c r="D2" s="71"/>
      <c r="E2" s="71"/>
      <c r="F2" s="71"/>
    </row>
    <row r="3" spans="1:20" ht="11.25" customHeight="1">
      <c r="A3" s="71"/>
      <c r="B3" s="139"/>
      <c r="C3" s="140"/>
      <c r="D3" s="163" t="s">
        <v>98</v>
      </c>
      <c r="E3" s="166" t="s">
        <v>87</v>
      </c>
      <c r="F3" s="163" t="s">
        <v>101</v>
      </c>
      <c r="G3" s="163" t="s">
        <v>99</v>
      </c>
      <c r="H3" s="166" t="s">
        <v>100</v>
      </c>
      <c r="I3" s="163" t="s">
        <v>102</v>
      </c>
      <c r="J3" s="163" t="s">
        <v>107</v>
      </c>
      <c r="K3" s="152" t="s">
        <v>108</v>
      </c>
      <c r="L3" s="149" t="s">
        <v>106</v>
      </c>
      <c r="M3" s="163" t="s">
        <v>103</v>
      </c>
      <c r="N3" s="166" t="s">
        <v>104</v>
      </c>
      <c r="O3" s="163" t="s">
        <v>105</v>
      </c>
      <c r="P3" s="163" t="s">
        <v>109</v>
      </c>
      <c r="Q3" s="166" t="s">
        <v>110</v>
      </c>
      <c r="R3" s="163" t="s">
        <v>111</v>
      </c>
      <c r="S3" s="163" t="s">
        <v>112</v>
      </c>
      <c r="T3" s="163" t="s">
        <v>113</v>
      </c>
    </row>
    <row r="4" spans="1:20" ht="11.25" customHeight="1">
      <c r="A4" s="71"/>
      <c r="B4" s="141"/>
      <c r="C4" s="142"/>
      <c r="D4" s="164"/>
      <c r="E4" s="167"/>
      <c r="F4" s="164"/>
      <c r="G4" s="164"/>
      <c r="H4" s="167"/>
      <c r="I4" s="164"/>
      <c r="J4" s="164"/>
      <c r="K4" s="153"/>
      <c r="L4" s="150"/>
      <c r="M4" s="164"/>
      <c r="N4" s="167"/>
      <c r="O4" s="164"/>
      <c r="P4" s="164"/>
      <c r="Q4" s="167"/>
      <c r="R4" s="164"/>
      <c r="S4" s="164"/>
      <c r="T4" s="164"/>
    </row>
    <row r="5" spans="1:20" ht="32.25" customHeight="1">
      <c r="A5" s="71"/>
      <c r="B5" s="143"/>
      <c r="C5" s="144"/>
      <c r="D5" s="165"/>
      <c r="E5" s="168"/>
      <c r="F5" s="165"/>
      <c r="G5" s="165"/>
      <c r="H5" s="168"/>
      <c r="I5" s="165"/>
      <c r="J5" s="165"/>
      <c r="K5" s="154"/>
      <c r="L5" s="151"/>
      <c r="M5" s="165"/>
      <c r="N5" s="168"/>
      <c r="O5" s="165"/>
      <c r="P5" s="165"/>
      <c r="Q5" s="168"/>
      <c r="R5" s="165"/>
      <c r="S5" s="165"/>
      <c r="T5" s="165"/>
    </row>
    <row r="6" spans="1:20" ht="11.25" customHeight="1">
      <c r="A6" s="71"/>
      <c r="B6" s="141"/>
      <c r="C6" s="142"/>
      <c r="D6" s="145">
        <v>2012</v>
      </c>
      <c r="E6" s="145">
        <v>2012</v>
      </c>
      <c r="F6" s="145">
        <v>2012</v>
      </c>
      <c r="G6" s="145">
        <v>2012</v>
      </c>
      <c r="H6" s="145">
        <v>2012</v>
      </c>
      <c r="I6" s="145">
        <v>2012</v>
      </c>
      <c r="J6" s="145">
        <v>2012</v>
      </c>
      <c r="K6" s="145">
        <v>2012</v>
      </c>
      <c r="L6" s="145">
        <v>2012</v>
      </c>
      <c r="M6" s="145">
        <v>2012</v>
      </c>
      <c r="N6" s="145">
        <v>2012</v>
      </c>
      <c r="O6" s="145">
        <v>2012</v>
      </c>
      <c r="P6" s="145">
        <v>2012</v>
      </c>
      <c r="Q6" s="145">
        <v>2012</v>
      </c>
      <c r="R6" s="145">
        <v>2012</v>
      </c>
      <c r="S6" s="145">
        <v>2012</v>
      </c>
      <c r="T6" s="145">
        <v>2012</v>
      </c>
    </row>
    <row r="7" spans="1:20" ht="11.25" customHeight="1">
      <c r="A7" s="71"/>
      <c r="B7" s="30" t="s">
        <v>10</v>
      </c>
      <c r="C7" s="75" t="s">
        <v>6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</row>
    <row r="8" spans="1:20" ht="11.25" customHeight="1">
      <c r="A8" s="71"/>
      <c r="B8" s="74"/>
      <c r="C8" s="75" t="s">
        <v>15</v>
      </c>
      <c r="D8" s="76">
        <f>ESAVI!D27+LSSAVI!D27+PSAVI!D27+LAPPI!D27+LSAVI!D27+ISAVI!D27</f>
        <v>54.631</v>
      </c>
      <c r="E8" s="76">
        <f>ESAVI!J27+LSSAVI!J27+PSAVI!J27+LAPPI!J27+LSAVI!J27+ISAVI!J27</f>
        <v>1.2433000000000001</v>
      </c>
      <c r="F8" s="76">
        <f>D8+E8</f>
        <v>55.874299999999998</v>
      </c>
      <c r="G8" s="94">
        <v>18.448499999999999</v>
      </c>
      <c r="H8" s="129">
        <v>0.503</v>
      </c>
      <c r="I8" s="128">
        <f>SUM(G8:H8)</f>
        <v>18.951499999999999</v>
      </c>
      <c r="J8" s="82">
        <f>5.17+0.09</f>
        <v>5.26</v>
      </c>
      <c r="K8" s="80">
        <f>0.3333+0.007</f>
        <v>0.34029999999999999</v>
      </c>
      <c r="L8" s="84">
        <f>SUM(J8:K8)</f>
        <v>5.6002999999999998</v>
      </c>
      <c r="M8" s="82">
        <v>13.172499999999999</v>
      </c>
      <c r="N8" s="82"/>
      <c r="O8" s="82">
        <f>SUM(M8:N8)</f>
        <v>13.172499999999999</v>
      </c>
      <c r="P8" s="31">
        <v>10.9</v>
      </c>
      <c r="Q8" s="80">
        <v>0.4</v>
      </c>
      <c r="R8" s="76">
        <f>SUM(P8:Q8)</f>
        <v>11.3</v>
      </c>
      <c r="S8" s="82">
        <v>3.85</v>
      </c>
      <c r="T8" s="94">
        <v>3</v>
      </c>
    </row>
    <row r="9" spans="1:20" ht="11.25" customHeight="1">
      <c r="A9" s="71"/>
      <c r="B9" s="74"/>
      <c r="C9" s="75" t="s">
        <v>13</v>
      </c>
      <c r="D9" s="76">
        <f>ESAVI!D28+LSSAVI!D28+PSAVI!D28+LAPPI!D28+LSAVI!D28+ISAVI!D28</f>
        <v>24.280500000000004</v>
      </c>
      <c r="E9" s="76">
        <f>ESAVI!J28+LSSAVI!J28+PSAVI!J28+LAPPI!J28+LSAVI!J28+ISAVI!J28</f>
        <v>0</v>
      </c>
      <c r="F9" s="76">
        <f>D9+E9</f>
        <v>24.280500000000004</v>
      </c>
      <c r="G9" s="94">
        <v>4.1265000000000001</v>
      </c>
      <c r="H9" s="130"/>
      <c r="I9" s="128">
        <f t="shared" ref="I9:I18" si="0">SUM(G9:H9)</f>
        <v>4.1265000000000001</v>
      </c>
      <c r="J9" s="82">
        <v>3</v>
      </c>
      <c r="K9" s="93"/>
      <c r="L9" s="84">
        <f t="shared" ref="L9:L20" si="1">SUM(J9:K9)</f>
        <v>3</v>
      </c>
      <c r="M9" s="82">
        <v>5.984</v>
      </c>
      <c r="N9" s="82"/>
      <c r="O9" s="82">
        <f t="shared" ref="O9:O25" si="2">SUM(M9:N9)</f>
        <v>5.984</v>
      </c>
      <c r="P9" s="31">
        <v>5.7</v>
      </c>
      <c r="Q9" s="80"/>
      <c r="R9" s="76">
        <f t="shared" ref="R9:R13" si="3">SUM(P9:Q9)</f>
        <v>5.7</v>
      </c>
      <c r="S9" s="82">
        <v>2.87</v>
      </c>
      <c r="T9" s="33">
        <v>2.6</v>
      </c>
    </row>
    <row r="10" spans="1:20" ht="11.25" customHeight="1">
      <c r="A10" s="71"/>
      <c r="B10" s="74"/>
      <c r="C10" s="75" t="s">
        <v>0</v>
      </c>
      <c r="D10" s="76">
        <f>ESAVI!D29+LSSAVI!D29+PSAVI!D29+LAPPI!D29+LSAVI!D29+ISAVI!D29</f>
        <v>22.966999999999999</v>
      </c>
      <c r="E10" s="76">
        <f>ESAVI!J29+LSSAVI!J29+PSAVI!J29+LAPPI!J29+LSAVI!J29+ISAVI!J29</f>
        <v>0</v>
      </c>
      <c r="F10" s="76">
        <f>D10+E10</f>
        <v>22.966999999999999</v>
      </c>
      <c r="G10" s="94">
        <v>7.1269999999999998</v>
      </c>
      <c r="H10" s="130"/>
      <c r="I10" s="128">
        <f t="shared" si="0"/>
        <v>7.1269999999999998</v>
      </c>
      <c r="J10" s="82">
        <v>1.99</v>
      </c>
      <c r="K10" s="93"/>
      <c r="L10" s="84">
        <f t="shared" si="1"/>
        <v>1.99</v>
      </c>
      <c r="M10" s="82">
        <v>4.2</v>
      </c>
      <c r="N10" s="82"/>
      <c r="O10" s="82">
        <f t="shared" si="2"/>
        <v>4.2</v>
      </c>
      <c r="P10" s="31">
        <v>5.6</v>
      </c>
      <c r="Q10" s="80"/>
      <c r="R10" s="76">
        <f t="shared" si="3"/>
        <v>5.6</v>
      </c>
      <c r="S10" s="82">
        <v>3.15</v>
      </c>
      <c r="T10" s="33">
        <v>0.9</v>
      </c>
    </row>
    <row r="11" spans="1:20" ht="11.25" customHeight="1">
      <c r="A11" s="71"/>
      <c r="B11" s="74"/>
      <c r="C11" s="75" t="s">
        <v>14</v>
      </c>
      <c r="D11" s="76">
        <f>ESAVI!D30+LSSAVI!D30+PSAVI!D30+LAPPI!D30+LSAVI!D30+ISAVI!D30</f>
        <v>14.608700000000001</v>
      </c>
      <c r="E11" s="76">
        <f>ESAVI!J30+LSSAVI!J30+PSAVI!J30+LAPPI!J30+LSAVI!J30+ISAVI!J30</f>
        <v>0.53100000000000003</v>
      </c>
      <c r="F11" s="76">
        <f>D11+E11</f>
        <v>15.139700000000001</v>
      </c>
      <c r="G11" s="94">
        <v>6.1393000000000004</v>
      </c>
      <c r="H11" s="130"/>
      <c r="I11" s="128">
        <f t="shared" si="0"/>
        <v>6.1393000000000004</v>
      </c>
      <c r="J11" s="41">
        <v>2.5455000000000001</v>
      </c>
      <c r="K11" s="80">
        <f>0.3634+0.1676</f>
        <v>0.53100000000000003</v>
      </c>
      <c r="L11" s="84">
        <f t="shared" si="1"/>
        <v>3.0765000000000002</v>
      </c>
      <c r="M11" s="82">
        <v>3.1638999999999999</v>
      </c>
      <c r="N11" s="82"/>
      <c r="O11" s="82">
        <f t="shared" si="2"/>
        <v>3.1638999999999999</v>
      </c>
      <c r="P11" s="31"/>
      <c r="Q11" s="80"/>
      <c r="R11" s="76"/>
      <c r="S11" s="82">
        <v>2.16</v>
      </c>
      <c r="T11" s="33">
        <v>0.6</v>
      </c>
    </row>
    <row r="12" spans="1:20" ht="11.25" customHeight="1">
      <c r="A12" s="71"/>
      <c r="B12" s="74"/>
      <c r="C12" s="75" t="s">
        <v>19</v>
      </c>
      <c r="D12" s="76">
        <f>ESAVI!D31+LSSAVI!D31+PSAVI!D31+LAPPI!D31+LSAVI!D31+ISAVI!D31</f>
        <v>16.915300000000002</v>
      </c>
      <c r="E12" s="76">
        <f>ESAVI!J31+LSSAVI!J31+PSAVI!J31+LAPPI!J31+LSAVI!J31+ISAVI!J31</f>
        <v>0.9</v>
      </c>
      <c r="F12" s="76">
        <f>D12+E12</f>
        <v>17.815300000000001</v>
      </c>
      <c r="G12" s="94">
        <v>1</v>
      </c>
      <c r="H12" s="130"/>
      <c r="I12" s="128">
        <f t="shared" si="0"/>
        <v>1</v>
      </c>
      <c r="J12" s="82">
        <v>3.7153</v>
      </c>
      <c r="K12" s="45"/>
      <c r="L12" s="84">
        <f t="shared" si="1"/>
        <v>3.7153</v>
      </c>
      <c r="M12" s="82">
        <v>3.1</v>
      </c>
      <c r="N12" s="82"/>
      <c r="O12" s="82">
        <f t="shared" si="2"/>
        <v>3.1</v>
      </c>
      <c r="P12" s="31">
        <v>4.2</v>
      </c>
      <c r="Q12" s="80">
        <v>0.9</v>
      </c>
      <c r="R12" s="76">
        <f t="shared" si="3"/>
        <v>5.1000000000000005</v>
      </c>
      <c r="S12" s="82">
        <v>3</v>
      </c>
      <c r="T12" s="94">
        <v>1.9</v>
      </c>
    </row>
    <row r="13" spans="1:20" ht="11.25" customHeight="1">
      <c r="A13" s="71"/>
      <c r="B13" s="26" t="s">
        <v>120</v>
      </c>
      <c r="C13" s="75"/>
      <c r="D13" s="42">
        <f>SUM(D8:D12)</f>
        <v>133.4025</v>
      </c>
      <c r="E13" s="42">
        <f t="shared" ref="E13:F13" si="4">SUM(E8:E12)</f>
        <v>2.6743000000000001</v>
      </c>
      <c r="F13" s="42">
        <f t="shared" si="4"/>
        <v>136.07679999999999</v>
      </c>
      <c r="G13" s="94">
        <f>SUM(G8:G12)</f>
        <v>36.841299999999997</v>
      </c>
      <c r="H13" s="129">
        <f>SUM(H8:H12)</f>
        <v>0.503</v>
      </c>
      <c r="I13" s="131">
        <f t="shared" si="0"/>
        <v>37.344299999999997</v>
      </c>
      <c r="J13" s="156">
        <f>SUM(J8:J12)</f>
        <v>16.5108</v>
      </c>
      <c r="K13" s="80">
        <f t="shared" ref="K13" si="5">SUM(K8:K12)</f>
        <v>0.87129999999999996</v>
      </c>
      <c r="L13" s="48">
        <f t="shared" si="1"/>
        <v>17.382100000000001</v>
      </c>
      <c r="M13" s="156">
        <f>SUM(M8:M12)</f>
        <v>29.620400000000004</v>
      </c>
      <c r="N13" s="101"/>
      <c r="O13" s="83">
        <f t="shared" si="2"/>
        <v>29.620400000000004</v>
      </c>
      <c r="P13" s="155">
        <f>SUM(P8:P12)</f>
        <v>26.400000000000002</v>
      </c>
      <c r="Q13" s="113">
        <v>1.3</v>
      </c>
      <c r="R13" s="44">
        <f t="shared" si="3"/>
        <v>27.700000000000003</v>
      </c>
      <c r="S13" s="83">
        <f>SUM(S8:S12)</f>
        <v>15.030000000000001</v>
      </c>
      <c r="T13" s="83">
        <f>SUM(T8:T12)</f>
        <v>9</v>
      </c>
    </row>
    <row r="14" spans="1:20" ht="11.25" customHeight="1">
      <c r="A14" s="71"/>
      <c r="B14" s="74"/>
      <c r="C14" s="75"/>
      <c r="D14" s="76"/>
      <c r="E14" s="76"/>
      <c r="F14" s="76"/>
      <c r="G14" s="76"/>
      <c r="H14" s="76"/>
      <c r="I14" s="131"/>
      <c r="J14" s="76"/>
      <c r="K14" s="76"/>
      <c r="L14" s="48"/>
      <c r="M14" s="76"/>
      <c r="N14" s="76"/>
      <c r="O14" s="83"/>
      <c r="P14" s="76"/>
      <c r="Q14" s="76"/>
      <c r="R14" s="76"/>
      <c r="S14" s="76"/>
      <c r="T14" s="76"/>
    </row>
    <row r="15" spans="1:20" ht="11.25" customHeight="1">
      <c r="A15" s="71"/>
      <c r="B15" s="30" t="s">
        <v>16</v>
      </c>
      <c r="C15" s="75"/>
      <c r="D15" s="76"/>
      <c r="E15" s="76"/>
      <c r="F15" s="76"/>
      <c r="G15" s="76"/>
      <c r="H15" s="76"/>
      <c r="I15" s="131"/>
      <c r="J15" s="76"/>
      <c r="K15" s="76"/>
      <c r="L15" s="48"/>
      <c r="M15" s="76"/>
      <c r="N15" s="76"/>
      <c r="O15" s="83"/>
      <c r="P15" s="76"/>
      <c r="Q15" s="76"/>
      <c r="R15" s="76"/>
      <c r="S15" s="76"/>
      <c r="T15" s="76"/>
    </row>
    <row r="16" spans="1:20" ht="11.25" customHeight="1">
      <c r="A16" s="71"/>
      <c r="B16" s="35" t="s">
        <v>122</v>
      </c>
      <c r="C16" s="75"/>
      <c r="D16" s="76"/>
      <c r="E16" s="76"/>
      <c r="F16" s="76"/>
      <c r="G16" s="76"/>
      <c r="H16" s="76"/>
      <c r="I16" s="131"/>
      <c r="J16" s="76"/>
      <c r="K16" s="76"/>
      <c r="L16" s="48"/>
      <c r="M16" s="76"/>
      <c r="N16" s="76"/>
      <c r="O16" s="83"/>
      <c r="P16" s="76"/>
      <c r="Q16" s="76"/>
      <c r="R16" s="76"/>
      <c r="S16" s="76"/>
      <c r="T16" s="76"/>
    </row>
    <row r="17" spans="1:23" ht="11.25" customHeight="1">
      <c r="A17" s="71"/>
      <c r="B17" s="74"/>
      <c r="C17" s="31" t="s">
        <v>114</v>
      </c>
      <c r="D17" s="93">
        <v>4.1265000000000001</v>
      </c>
      <c r="E17" s="76"/>
      <c r="F17" s="76"/>
      <c r="G17" s="76">
        <v>4.0999999999999996</v>
      </c>
      <c r="H17" s="76"/>
      <c r="I17" s="131">
        <f t="shared" si="0"/>
        <v>4.0999999999999996</v>
      </c>
      <c r="J17" s="76"/>
      <c r="K17" s="76"/>
      <c r="L17" s="48"/>
      <c r="M17" s="76"/>
      <c r="N17" s="76"/>
      <c r="O17" s="83"/>
      <c r="P17" s="76"/>
      <c r="Q17" s="76"/>
      <c r="R17" s="76"/>
      <c r="S17" s="76"/>
      <c r="T17" s="76"/>
      <c r="W17" s="18"/>
    </row>
    <row r="18" spans="1:23" ht="11.25" customHeight="1">
      <c r="A18" s="71"/>
      <c r="B18" s="74"/>
      <c r="C18" s="31" t="s">
        <v>115</v>
      </c>
      <c r="D18" s="93">
        <v>4.8029999999999999</v>
      </c>
      <c r="E18" s="76"/>
      <c r="F18" s="76"/>
      <c r="G18" s="76">
        <v>4.8</v>
      </c>
      <c r="H18" s="76"/>
      <c r="I18" s="131">
        <f t="shared" si="0"/>
        <v>4.8</v>
      </c>
      <c r="J18" s="76"/>
      <c r="K18" s="76"/>
      <c r="L18" s="48"/>
      <c r="M18" s="76"/>
      <c r="N18" s="76"/>
      <c r="O18" s="83"/>
      <c r="P18" s="76"/>
      <c r="Q18" s="76"/>
      <c r="R18" s="76"/>
      <c r="S18" s="76"/>
      <c r="T18" s="76"/>
      <c r="W18" s="18"/>
    </row>
    <row r="19" spans="1:23" ht="11.25" customHeight="1">
      <c r="A19" s="71"/>
      <c r="B19" s="74"/>
      <c r="C19" s="31" t="s">
        <v>117</v>
      </c>
      <c r="D19" s="77">
        <v>1</v>
      </c>
      <c r="E19" s="76"/>
      <c r="F19" s="76"/>
      <c r="G19" s="76"/>
      <c r="H19" s="76"/>
      <c r="I19" s="76"/>
      <c r="J19" s="76">
        <v>1</v>
      </c>
      <c r="K19" s="76"/>
      <c r="L19" s="48">
        <f t="shared" si="1"/>
        <v>1</v>
      </c>
      <c r="M19" s="76"/>
      <c r="N19" s="76"/>
      <c r="O19" s="83"/>
      <c r="P19" s="76"/>
      <c r="Q19" s="76"/>
      <c r="R19" s="76"/>
      <c r="S19" s="76"/>
      <c r="T19" s="76"/>
    </row>
    <row r="20" spans="1:23" ht="11.25" customHeight="1">
      <c r="A20" s="71"/>
      <c r="B20" s="74"/>
      <c r="C20" s="31" t="s">
        <v>118</v>
      </c>
      <c r="D20" s="157">
        <v>2</v>
      </c>
      <c r="E20" s="76"/>
      <c r="F20" s="76"/>
      <c r="G20" s="76"/>
      <c r="H20" s="76"/>
      <c r="I20" s="76"/>
      <c r="J20" s="76">
        <v>2</v>
      </c>
      <c r="K20" s="76"/>
      <c r="L20" s="48">
        <f t="shared" si="1"/>
        <v>2</v>
      </c>
      <c r="M20" s="76"/>
      <c r="N20" s="76"/>
      <c r="O20" s="83"/>
      <c r="P20" s="76"/>
      <c r="Q20" s="76"/>
      <c r="R20" s="76"/>
      <c r="S20" s="76"/>
      <c r="T20" s="76"/>
    </row>
    <row r="21" spans="1:23" ht="11.25" customHeight="1">
      <c r="A21" s="71"/>
      <c r="B21" s="74"/>
      <c r="C21" s="36" t="s">
        <v>116</v>
      </c>
      <c r="D21" s="162">
        <v>4</v>
      </c>
      <c r="E21" s="76"/>
      <c r="F21" s="76"/>
      <c r="G21" s="76"/>
      <c r="H21" s="76"/>
      <c r="I21" s="76"/>
      <c r="J21" s="76"/>
      <c r="K21" s="76"/>
      <c r="L21" s="76"/>
      <c r="M21" s="76">
        <v>4</v>
      </c>
      <c r="N21" s="76"/>
      <c r="O21" s="83">
        <f t="shared" si="2"/>
        <v>4</v>
      </c>
      <c r="P21" s="76"/>
      <c r="Q21" s="76"/>
      <c r="R21" s="76"/>
      <c r="S21" s="76"/>
      <c r="T21" s="76"/>
    </row>
    <row r="22" spans="1:23" ht="11.25" customHeight="1">
      <c r="A22" s="71"/>
      <c r="B22" s="74"/>
      <c r="C22" s="31" t="s">
        <v>121</v>
      </c>
      <c r="D22" s="36">
        <v>14.1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83"/>
      <c r="P22" s="76"/>
      <c r="Q22" s="76"/>
      <c r="R22" s="76"/>
      <c r="S22" s="76"/>
      <c r="T22" s="44">
        <v>14.1</v>
      </c>
    </row>
    <row r="23" spans="1:23" ht="11.25" customHeight="1">
      <c r="A23" s="71"/>
      <c r="B23" s="26" t="s">
        <v>120</v>
      </c>
      <c r="C23" s="31"/>
      <c r="D23" s="103">
        <f>SUM(D17:D22)</f>
        <v>30.029499999999999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83"/>
      <c r="P23" s="76"/>
      <c r="Q23" s="76"/>
      <c r="R23" s="76"/>
      <c r="S23" s="76"/>
      <c r="T23" s="76"/>
    </row>
    <row r="24" spans="1:23" ht="11.25" customHeight="1">
      <c r="A24" s="71"/>
      <c r="B24" s="74"/>
      <c r="C24" s="36"/>
      <c r="D24" s="3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83"/>
      <c r="P24" s="76"/>
      <c r="Q24" s="76"/>
      <c r="R24" s="76"/>
      <c r="S24" s="76"/>
      <c r="T24" s="76"/>
    </row>
    <row r="25" spans="1:23" ht="11.25" customHeight="1">
      <c r="A25" s="71"/>
      <c r="B25" s="158"/>
      <c r="C25" s="159" t="s">
        <v>119</v>
      </c>
      <c r="D25" s="160">
        <v>11.3</v>
      </c>
      <c r="E25" s="161"/>
      <c r="F25" s="161"/>
      <c r="G25" s="161"/>
      <c r="H25" s="161"/>
      <c r="I25" s="161"/>
      <c r="J25" s="161"/>
      <c r="K25" s="161"/>
      <c r="L25" s="161"/>
      <c r="M25" s="161">
        <v>6</v>
      </c>
      <c r="N25" s="161">
        <v>5.3</v>
      </c>
      <c r="O25" s="58">
        <f t="shared" si="2"/>
        <v>11.3</v>
      </c>
      <c r="P25" s="161"/>
      <c r="Q25" s="161"/>
      <c r="R25" s="161"/>
      <c r="S25" s="161"/>
      <c r="T25" s="161"/>
    </row>
    <row r="26" spans="1:23" s="59" customFormat="1">
      <c r="B26" s="53"/>
      <c r="C26" s="53"/>
      <c r="D26" s="53"/>
      <c r="E26" s="73"/>
      <c r="F26" s="73"/>
    </row>
    <row r="27" spans="1:23" s="71" customFormat="1" ht="10.5" customHeight="1">
      <c r="B27" s="65"/>
      <c r="C27" s="68"/>
      <c r="D27" s="68"/>
      <c r="E27" s="69"/>
      <c r="F27" s="70"/>
    </row>
    <row r="28" spans="1:23" s="71" customFormat="1" ht="10.5" customHeight="1">
      <c r="B28" s="15"/>
    </row>
    <row r="29" spans="1:23" s="71" customFormat="1" ht="6.75" customHeight="1"/>
    <row r="30" spans="1:23" s="71" customFormat="1" ht="10.5" customHeight="1">
      <c r="B30" s="71" t="s">
        <v>22</v>
      </c>
    </row>
    <row r="31" spans="1:23" s="71" customFormat="1" ht="10.5" customHeight="1">
      <c r="B31" s="72" t="s">
        <v>24</v>
      </c>
    </row>
    <row r="32" spans="1:23" s="71" customFormat="1" ht="10.5" customHeight="1">
      <c r="B32" s="72" t="s">
        <v>23</v>
      </c>
    </row>
    <row r="33" spans="2:2" s="71" customFormat="1" ht="10.5" customHeight="1">
      <c r="B33" s="71" t="s">
        <v>30</v>
      </c>
    </row>
    <row r="34" spans="2:2" s="71" customFormat="1" ht="10.5" customHeight="1">
      <c r="B34" s="71" t="s">
        <v>25</v>
      </c>
    </row>
    <row r="35" spans="2:2" s="71" customFormat="1" ht="10.5" customHeight="1">
      <c r="B35" s="72" t="s">
        <v>78</v>
      </c>
    </row>
    <row r="36" spans="2:2" s="71" customFormat="1" ht="10.5" customHeight="1">
      <c r="B36" s="72" t="s">
        <v>32</v>
      </c>
    </row>
    <row r="37" spans="2:2" s="67" customFormat="1" ht="9.75" customHeight="1"/>
  </sheetData>
  <mergeCells count="15">
    <mergeCell ref="H3:H5"/>
    <mergeCell ref="I3:I5"/>
    <mergeCell ref="J3:J5"/>
    <mergeCell ref="D3:D5"/>
    <mergeCell ref="E3:E5"/>
    <mergeCell ref="F3:F5"/>
    <mergeCell ref="G3:G5"/>
    <mergeCell ref="O3:O5"/>
    <mergeCell ref="R3:R5"/>
    <mergeCell ref="S3:S5"/>
    <mergeCell ref="T3:T5"/>
    <mergeCell ref="M3:M5"/>
    <mergeCell ref="N3:N5"/>
    <mergeCell ref="P3:P5"/>
    <mergeCell ref="Q3:Q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4" orientation="landscape" r:id="rId1"/>
  <ignoredErrors>
    <ignoredError sqref="L13 I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67"/>
  <sheetViews>
    <sheetView showGridLines="0" workbookViewId="0">
      <selection activeCell="D36" sqref="D36"/>
    </sheetView>
  </sheetViews>
  <sheetFormatPr defaultRowHeight="12.75"/>
  <cols>
    <col min="1" max="1" width="2.42578125" customWidth="1"/>
    <col min="2" max="2" width="4.85546875" customWidth="1"/>
    <col min="3" max="3" width="30.85546875" customWidth="1"/>
    <col min="4" max="15" width="11.28515625" customWidth="1"/>
    <col min="16" max="16" width="17.7109375" customWidth="1"/>
  </cols>
  <sheetData>
    <row r="1" spans="2:18">
      <c r="B1" s="5" t="s">
        <v>90</v>
      </c>
    </row>
    <row r="3" spans="2:18" ht="12.75" customHeight="1">
      <c r="B3" s="139"/>
      <c r="C3" s="140"/>
      <c r="D3" s="163" t="s">
        <v>85</v>
      </c>
      <c r="E3" s="169"/>
      <c r="F3" s="170"/>
      <c r="G3" s="175" t="s">
        <v>86</v>
      </c>
      <c r="H3" s="176"/>
      <c r="I3" s="177"/>
      <c r="J3" s="175" t="s">
        <v>87</v>
      </c>
      <c r="K3" s="176"/>
      <c r="L3" s="177"/>
      <c r="M3" s="175" t="s">
        <v>88</v>
      </c>
      <c r="N3" s="176"/>
      <c r="O3" s="177"/>
      <c r="P3" s="1"/>
    </row>
    <row r="4" spans="2:18">
      <c r="B4" s="141"/>
      <c r="C4" s="142"/>
      <c r="D4" s="164"/>
      <c r="E4" s="171"/>
      <c r="F4" s="172"/>
      <c r="G4" s="178"/>
      <c r="H4" s="179"/>
      <c r="I4" s="180"/>
      <c r="J4" s="178"/>
      <c r="K4" s="179"/>
      <c r="L4" s="180"/>
      <c r="M4" s="178"/>
      <c r="N4" s="179"/>
      <c r="O4" s="180"/>
      <c r="P4" s="1"/>
    </row>
    <row r="5" spans="2:18">
      <c r="B5" s="143"/>
      <c r="C5" s="144"/>
      <c r="D5" s="165"/>
      <c r="E5" s="173"/>
      <c r="F5" s="174"/>
      <c r="G5" s="181"/>
      <c r="H5" s="182"/>
      <c r="I5" s="183"/>
      <c r="J5" s="181"/>
      <c r="K5" s="182"/>
      <c r="L5" s="183"/>
      <c r="M5" s="181"/>
      <c r="N5" s="182"/>
      <c r="O5" s="183"/>
      <c r="P5" s="2"/>
    </row>
    <row r="6" spans="2:18">
      <c r="B6" s="141"/>
      <c r="C6" s="142"/>
      <c r="D6" s="145">
        <v>2012</v>
      </c>
      <c r="E6" s="145">
        <v>2011</v>
      </c>
      <c r="F6" s="145">
        <v>2010</v>
      </c>
      <c r="G6" s="145">
        <v>2012</v>
      </c>
      <c r="H6" s="145">
        <v>2011</v>
      </c>
      <c r="I6" s="145">
        <v>2010</v>
      </c>
      <c r="J6" s="145">
        <v>2012</v>
      </c>
      <c r="K6" s="145">
        <v>2011</v>
      </c>
      <c r="L6" s="145">
        <v>2010</v>
      </c>
      <c r="M6" s="145">
        <v>2012</v>
      </c>
      <c r="N6" s="145">
        <v>2011</v>
      </c>
      <c r="O6" s="145">
        <v>2010</v>
      </c>
      <c r="P6" s="2"/>
    </row>
    <row r="7" spans="2:18">
      <c r="B7" s="28" t="s">
        <v>29</v>
      </c>
      <c r="C7" s="29"/>
      <c r="D7" s="29"/>
      <c r="E7" s="29"/>
      <c r="F7" s="27"/>
      <c r="G7" s="27"/>
      <c r="H7" s="27"/>
      <c r="I7" s="27"/>
      <c r="J7" s="27"/>
      <c r="K7" s="27"/>
      <c r="L7" s="27"/>
      <c r="M7" s="27"/>
      <c r="N7" s="27"/>
      <c r="O7" s="27"/>
      <c r="P7" s="2"/>
    </row>
    <row r="8" spans="2:18">
      <c r="B8" s="30" t="s">
        <v>35</v>
      </c>
      <c r="C8" s="31"/>
      <c r="D8" s="83">
        <v>2</v>
      </c>
      <c r="E8" s="83">
        <v>2</v>
      </c>
      <c r="F8" s="39">
        <v>1.992</v>
      </c>
      <c r="G8" s="39"/>
      <c r="H8" s="39"/>
      <c r="I8" s="45" t="s">
        <v>17</v>
      </c>
      <c r="J8" s="45"/>
      <c r="K8" s="45"/>
      <c r="L8" s="48"/>
      <c r="M8" s="48">
        <f>D8+G8+J8</f>
        <v>2</v>
      </c>
      <c r="N8" s="48">
        <f>E8+H8+K8</f>
        <v>2</v>
      </c>
      <c r="O8" s="48">
        <f>F8+L8</f>
        <v>1.992</v>
      </c>
      <c r="P8" s="2"/>
    </row>
    <row r="9" spans="2:18">
      <c r="B9" s="26"/>
      <c r="C9" s="31"/>
      <c r="D9" s="82"/>
      <c r="E9" s="82"/>
      <c r="F9" s="40"/>
      <c r="G9" s="40"/>
      <c r="H9" s="40"/>
      <c r="I9" s="46"/>
      <c r="J9" s="46"/>
      <c r="K9" s="46"/>
      <c r="L9" s="40"/>
      <c r="M9" s="84"/>
      <c r="N9" s="84"/>
      <c r="O9" s="41"/>
    </row>
    <row r="10" spans="2:18">
      <c r="B10" s="30" t="s">
        <v>1</v>
      </c>
      <c r="C10" s="31"/>
      <c r="D10" s="82"/>
      <c r="E10" s="82"/>
      <c r="F10" s="41"/>
      <c r="G10" s="41"/>
      <c r="H10" s="41"/>
      <c r="I10" s="42"/>
      <c r="J10" s="42"/>
      <c r="K10" s="42"/>
      <c r="L10" s="41"/>
      <c r="M10" s="84"/>
      <c r="N10" s="84"/>
      <c r="O10" s="41"/>
      <c r="R10" s="7"/>
    </row>
    <row r="11" spans="2:18">
      <c r="B11" s="26"/>
      <c r="C11" s="31" t="s">
        <v>2</v>
      </c>
      <c r="D11" s="82"/>
      <c r="E11" s="82"/>
      <c r="F11" s="41"/>
      <c r="G11" s="41"/>
      <c r="H11" s="41"/>
      <c r="I11" s="45" t="s">
        <v>17</v>
      </c>
      <c r="J11" s="45"/>
      <c r="K11" s="45"/>
      <c r="L11" s="41"/>
      <c r="M11" s="84"/>
      <c r="N11" s="84"/>
      <c r="O11" s="41"/>
    </row>
    <row r="12" spans="2:18">
      <c r="B12" s="26"/>
      <c r="C12" s="32" t="s">
        <v>36</v>
      </c>
      <c r="D12" s="93">
        <v>20.63</v>
      </c>
      <c r="E12" s="93">
        <v>21.7</v>
      </c>
      <c r="F12" s="86">
        <v>20.9</v>
      </c>
      <c r="G12" s="86"/>
      <c r="H12" s="86"/>
      <c r="I12" s="127"/>
      <c r="J12" s="127"/>
      <c r="K12" s="128">
        <f>1.2+0.6</f>
        <v>1.7999999999999998</v>
      </c>
      <c r="L12" s="86">
        <v>1.0575000000000001</v>
      </c>
      <c r="M12" s="128">
        <f t="shared" ref="M12:N49" si="0">D12+G12+J12</f>
        <v>20.63</v>
      </c>
      <c r="N12" s="128">
        <f t="shared" si="0"/>
        <v>23.5</v>
      </c>
      <c r="O12" s="86">
        <f>F12+L12</f>
        <v>21.9575</v>
      </c>
    </row>
    <row r="13" spans="2:18">
      <c r="B13" s="26"/>
      <c r="C13" s="32" t="s">
        <v>96</v>
      </c>
      <c r="D13" s="93">
        <v>27.2</v>
      </c>
      <c r="E13" s="93">
        <v>24.9</v>
      </c>
      <c r="F13" s="86">
        <f>31-3.5</f>
        <v>27.5</v>
      </c>
      <c r="G13" s="86"/>
      <c r="H13" s="86"/>
      <c r="I13" s="127"/>
      <c r="J13" s="129">
        <v>6.49</v>
      </c>
      <c r="K13" s="129">
        <v>8.3000000000000007</v>
      </c>
      <c r="L13" s="86">
        <f>7.7</f>
        <v>7.7</v>
      </c>
      <c r="M13" s="128">
        <f t="shared" si="0"/>
        <v>33.69</v>
      </c>
      <c r="N13" s="128">
        <f t="shared" si="0"/>
        <v>33.200000000000003</v>
      </c>
      <c r="O13" s="86">
        <f>F13+L13</f>
        <v>35.200000000000003</v>
      </c>
    </row>
    <row r="14" spans="2:18">
      <c r="B14" s="26"/>
      <c r="C14" s="32" t="s">
        <v>37</v>
      </c>
      <c r="D14" s="93">
        <v>20.49</v>
      </c>
      <c r="E14" s="93">
        <v>19.100000000000001</v>
      </c>
      <c r="F14" s="86">
        <v>20.2</v>
      </c>
      <c r="G14" s="86"/>
      <c r="H14" s="86"/>
      <c r="I14" s="127"/>
      <c r="J14" s="129"/>
      <c r="K14" s="129">
        <v>0.4</v>
      </c>
      <c r="L14" s="86">
        <v>0.41899999999999998</v>
      </c>
      <c r="M14" s="128">
        <f t="shared" si="0"/>
        <v>20.49</v>
      </c>
      <c r="N14" s="128">
        <f t="shared" si="0"/>
        <v>19.5</v>
      </c>
      <c r="O14" s="86">
        <f>F14+L14</f>
        <v>20.619</v>
      </c>
      <c r="P14" s="18"/>
    </row>
    <row r="15" spans="2:18">
      <c r="B15" s="26"/>
      <c r="C15" s="33" t="s">
        <v>97</v>
      </c>
      <c r="D15" s="94">
        <v>12.53</v>
      </c>
      <c r="E15" s="94">
        <v>13</v>
      </c>
      <c r="F15" s="86">
        <v>13.6</v>
      </c>
      <c r="G15" s="86"/>
      <c r="H15" s="86"/>
      <c r="I15" s="127" t="s">
        <v>17</v>
      </c>
      <c r="J15" s="129"/>
      <c r="K15" s="129">
        <v>0.2</v>
      </c>
      <c r="L15" s="86"/>
      <c r="M15" s="128">
        <f t="shared" si="0"/>
        <v>12.53</v>
      </c>
      <c r="N15" s="128">
        <f t="shared" si="0"/>
        <v>13.2</v>
      </c>
      <c r="O15" s="86">
        <f>F15+L15</f>
        <v>13.6</v>
      </c>
    </row>
    <row r="16" spans="2:18">
      <c r="B16" s="26"/>
      <c r="C16" s="31" t="s">
        <v>3</v>
      </c>
      <c r="D16" s="94">
        <v>12.59</v>
      </c>
      <c r="E16" s="94">
        <v>12</v>
      </c>
      <c r="F16" s="86">
        <v>11.2</v>
      </c>
      <c r="G16" s="86"/>
      <c r="H16" s="86"/>
      <c r="I16" s="127" t="s">
        <v>17</v>
      </c>
      <c r="J16" s="129"/>
      <c r="K16" s="130"/>
      <c r="L16" s="86">
        <v>1</v>
      </c>
      <c r="M16" s="128">
        <f t="shared" si="0"/>
        <v>12.59</v>
      </c>
      <c r="N16" s="128">
        <f t="shared" si="0"/>
        <v>12</v>
      </c>
      <c r="O16" s="86">
        <f>F16+L16</f>
        <v>12.2</v>
      </c>
    </row>
    <row r="17" spans="2:19">
      <c r="B17" s="26"/>
      <c r="C17" s="31" t="s">
        <v>4</v>
      </c>
      <c r="D17" s="94">
        <v>0</v>
      </c>
      <c r="E17" s="94"/>
      <c r="F17" s="86"/>
      <c r="G17" s="86"/>
      <c r="H17" s="86"/>
      <c r="I17" s="127" t="s">
        <v>17</v>
      </c>
      <c r="J17" s="129"/>
      <c r="K17" s="130"/>
      <c r="L17" s="86"/>
      <c r="M17" s="128"/>
      <c r="N17" s="128"/>
      <c r="O17" s="86"/>
    </row>
    <row r="18" spans="2:19">
      <c r="B18" s="26"/>
      <c r="C18" s="31" t="s">
        <v>5</v>
      </c>
      <c r="D18" s="94">
        <v>8.25</v>
      </c>
      <c r="E18" s="94">
        <v>8.8000000000000007</v>
      </c>
      <c r="F18" s="86">
        <v>11.2</v>
      </c>
      <c r="G18" s="86"/>
      <c r="H18" s="86"/>
      <c r="I18" s="127" t="s">
        <v>17</v>
      </c>
      <c r="J18" s="130"/>
      <c r="K18" s="130">
        <v>0.3</v>
      </c>
      <c r="L18" s="86"/>
      <c r="M18" s="128">
        <f t="shared" si="0"/>
        <v>8.25</v>
      </c>
      <c r="N18" s="128">
        <f t="shared" si="0"/>
        <v>9.1000000000000014</v>
      </c>
      <c r="O18" s="86">
        <f>F18+L18</f>
        <v>11.2</v>
      </c>
      <c r="S18" s="18"/>
    </row>
    <row r="19" spans="2:19">
      <c r="B19" s="26"/>
      <c r="C19" s="31" t="s">
        <v>7</v>
      </c>
      <c r="D19" s="94">
        <v>6.51</v>
      </c>
      <c r="E19" s="94">
        <v>6.3</v>
      </c>
      <c r="F19" s="86">
        <v>7.9</v>
      </c>
      <c r="G19" s="86"/>
      <c r="H19" s="86"/>
      <c r="I19" s="127" t="s">
        <v>17</v>
      </c>
      <c r="J19" s="130"/>
      <c r="K19" s="130"/>
      <c r="L19" s="86"/>
      <c r="M19" s="128">
        <f t="shared" si="0"/>
        <v>6.51</v>
      </c>
      <c r="N19" s="128">
        <f t="shared" si="0"/>
        <v>6.3</v>
      </c>
      <c r="O19" s="86">
        <f>F19+L19</f>
        <v>7.9</v>
      </c>
      <c r="P19" s="18"/>
    </row>
    <row r="20" spans="2:19">
      <c r="B20" s="30" t="s">
        <v>8</v>
      </c>
      <c r="C20" s="34"/>
      <c r="D20" s="136">
        <f>SUM(D12:D19)</f>
        <v>108.2</v>
      </c>
      <c r="E20" s="136">
        <f>SUM(E12:E19)</f>
        <v>105.79999999999998</v>
      </c>
      <c r="F20" s="89">
        <f>SUM(F12:F19)</f>
        <v>112.5</v>
      </c>
      <c r="G20" s="89"/>
      <c r="H20" s="89"/>
      <c r="I20" s="127" t="s">
        <v>17</v>
      </c>
      <c r="J20" s="130">
        <f>SUM(J12:J19)</f>
        <v>6.49</v>
      </c>
      <c r="K20" s="130">
        <f>SUM(K12:K19)</f>
        <v>11.000000000000002</v>
      </c>
      <c r="L20" s="89">
        <f>SUM(L12:L19)</f>
        <v>10.176500000000001</v>
      </c>
      <c r="M20" s="131">
        <f t="shared" si="0"/>
        <v>114.69</v>
      </c>
      <c r="N20" s="131">
        <f t="shared" si="0"/>
        <v>116.79999999999998</v>
      </c>
      <c r="O20" s="89">
        <f>SUM(O12:O19)</f>
        <v>122.6765</v>
      </c>
      <c r="Q20" s="18"/>
    </row>
    <row r="21" spans="2:19">
      <c r="B21" s="26"/>
      <c r="C21" s="31"/>
      <c r="D21" s="31"/>
      <c r="E21" s="94"/>
      <c r="F21" s="86"/>
      <c r="G21" s="86"/>
      <c r="H21" s="86"/>
      <c r="I21" s="89"/>
      <c r="J21" s="131"/>
      <c r="K21" s="89"/>
      <c r="L21" s="86"/>
      <c r="M21" s="131"/>
      <c r="N21" s="131"/>
      <c r="O21" s="86"/>
    </row>
    <row r="22" spans="2:19">
      <c r="B22" s="30" t="s">
        <v>12</v>
      </c>
      <c r="C22" s="31" t="s">
        <v>4</v>
      </c>
      <c r="D22" s="136">
        <v>11.113</v>
      </c>
      <c r="E22" s="136">
        <v>10.7</v>
      </c>
      <c r="F22" s="89">
        <v>12.186999999999999</v>
      </c>
      <c r="G22" s="89"/>
      <c r="H22" s="89"/>
      <c r="I22" s="127" t="s">
        <v>17</v>
      </c>
      <c r="J22" s="130">
        <v>0.50346000000000002</v>
      </c>
      <c r="K22" s="127"/>
      <c r="L22" s="89">
        <v>0</v>
      </c>
      <c r="M22" s="131">
        <f t="shared" si="0"/>
        <v>11.61646</v>
      </c>
      <c r="N22" s="131">
        <f t="shared" si="0"/>
        <v>10.7</v>
      </c>
      <c r="O22" s="89">
        <f>F22+L22</f>
        <v>12.186999999999999</v>
      </c>
    </row>
    <row r="23" spans="2:19">
      <c r="B23" s="26"/>
      <c r="C23" s="31"/>
      <c r="D23" s="94"/>
      <c r="E23" s="94"/>
      <c r="F23" s="86"/>
      <c r="G23" s="86"/>
      <c r="H23" s="86"/>
      <c r="I23" s="89"/>
      <c r="J23" s="131"/>
      <c r="K23" s="89"/>
      <c r="L23" s="86"/>
      <c r="M23" s="131"/>
      <c r="N23" s="131"/>
      <c r="O23" s="86"/>
    </row>
    <row r="24" spans="2:19">
      <c r="B24" s="30" t="s">
        <v>9</v>
      </c>
      <c r="C24" s="31" t="s">
        <v>11</v>
      </c>
      <c r="D24" s="136">
        <v>49.957999999999998</v>
      </c>
      <c r="E24" s="136">
        <v>51.5</v>
      </c>
      <c r="F24" s="89">
        <v>48.591999999999999</v>
      </c>
      <c r="G24" s="146"/>
      <c r="H24" s="86"/>
      <c r="I24" s="127" t="s">
        <v>17</v>
      </c>
      <c r="J24" s="130">
        <v>0.503</v>
      </c>
      <c r="K24" s="89">
        <v>0.25</v>
      </c>
      <c r="L24" s="89">
        <v>11.255000000000001</v>
      </c>
      <c r="M24" s="131">
        <f>D24+J24</f>
        <v>50.460999999999999</v>
      </c>
      <c r="N24" s="131">
        <f>E24+K24</f>
        <v>51.75</v>
      </c>
      <c r="O24" s="89">
        <f>F24+L24</f>
        <v>59.847000000000001</v>
      </c>
    </row>
    <row r="25" spans="2:19">
      <c r="B25" s="30"/>
      <c r="C25" s="31"/>
      <c r="D25" s="94"/>
      <c r="E25" s="94"/>
      <c r="F25" s="86"/>
      <c r="G25" s="86"/>
      <c r="H25" s="86"/>
      <c r="I25" s="89"/>
      <c r="J25" s="128"/>
      <c r="K25" s="89"/>
      <c r="L25" s="86"/>
      <c r="M25" s="128"/>
      <c r="N25" s="128"/>
      <c r="O25" s="86"/>
    </row>
    <row r="26" spans="2:19">
      <c r="B26" s="30" t="s">
        <v>10</v>
      </c>
      <c r="C26" s="31" t="s">
        <v>6</v>
      </c>
      <c r="D26" s="94"/>
      <c r="E26" s="94"/>
      <c r="F26" s="86"/>
      <c r="G26" s="86"/>
      <c r="H26" s="86"/>
      <c r="I26" s="89"/>
      <c r="J26" s="128"/>
      <c r="K26" s="89"/>
      <c r="L26" s="86"/>
      <c r="M26" s="128"/>
      <c r="N26" s="128"/>
      <c r="O26" s="86"/>
    </row>
    <row r="27" spans="2:19">
      <c r="B27" s="26"/>
      <c r="C27" s="31" t="s">
        <v>15</v>
      </c>
      <c r="D27" s="94">
        <v>18.448499999999999</v>
      </c>
      <c r="E27" s="94">
        <v>18.7</v>
      </c>
      <c r="F27" s="86">
        <v>19</v>
      </c>
      <c r="G27" s="86"/>
      <c r="H27" s="86"/>
      <c r="I27" s="127" t="s">
        <v>17</v>
      </c>
      <c r="J27" s="129">
        <v>0.503</v>
      </c>
      <c r="K27" s="129">
        <v>1.9</v>
      </c>
      <c r="L27" s="86">
        <v>2.85</v>
      </c>
      <c r="M27" s="128">
        <f t="shared" si="0"/>
        <v>18.951499999999999</v>
      </c>
      <c r="N27" s="128">
        <f t="shared" si="0"/>
        <v>20.599999999999998</v>
      </c>
      <c r="O27" s="86">
        <f>F27+L27</f>
        <v>21.85</v>
      </c>
    </row>
    <row r="28" spans="2:19">
      <c r="B28" s="26"/>
      <c r="C28" s="31" t="s">
        <v>13</v>
      </c>
      <c r="D28" s="94">
        <v>4.1265000000000001</v>
      </c>
      <c r="E28" s="94">
        <v>6.7</v>
      </c>
      <c r="F28" s="86">
        <v>8.5</v>
      </c>
      <c r="G28" s="86"/>
      <c r="H28" s="86"/>
      <c r="I28" s="127" t="s">
        <v>17</v>
      </c>
      <c r="J28" s="130"/>
      <c r="K28" s="127"/>
      <c r="L28" s="86"/>
      <c r="M28" s="128">
        <f t="shared" si="0"/>
        <v>4.1265000000000001</v>
      </c>
      <c r="N28" s="128">
        <f t="shared" si="0"/>
        <v>6.7</v>
      </c>
      <c r="O28" s="86">
        <f>F28+L28</f>
        <v>8.5</v>
      </c>
    </row>
    <row r="29" spans="2:19">
      <c r="B29" s="26"/>
      <c r="C29" s="31" t="s">
        <v>0</v>
      </c>
      <c r="D29" s="94">
        <v>7.1269999999999998</v>
      </c>
      <c r="E29" s="94">
        <v>7.1</v>
      </c>
      <c r="F29" s="86">
        <v>6.83</v>
      </c>
      <c r="G29" s="86"/>
      <c r="H29" s="86"/>
      <c r="I29" s="127" t="s">
        <v>17</v>
      </c>
      <c r="J29" s="130"/>
      <c r="K29" s="127"/>
      <c r="L29" s="86"/>
      <c r="M29" s="128">
        <f t="shared" si="0"/>
        <v>7.1269999999999998</v>
      </c>
      <c r="N29" s="128">
        <f t="shared" si="0"/>
        <v>7.1</v>
      </c>
      <c r="O29" s="86">
        <f>F29+L29</f>
        <v>6.83</v>
      </c>
    </row>
    <row r="30" spans="2:19">
      <c r="B30" s="26"/>
      <c r="C30" s="31" t="s">
        <v>14</v>
      </c>
      <c r="D30" s="94">
        <v>6.1393000000000004</v>
      </c>
      <c r="E30" s="94">
        <v>6</v>
      </c>
      <c r="F30" s="86">
        <v>7.6859999999999999</v>
      </c>
      <c r="G30" s="86"/>
      <c r="H30" s="86"/>
      <c r="I30" s="127" t="s">
        <v>17</v>
      </c>
      <c r="J30" s="130"/>
      <c r="K30" s="127"/>
      <c r="L30" s="86"/>
      <c r="M30" s="128">
        <f t="shared" si="0"/>
        <v>6.1393000000000004</v>
      </c>
      <c r="N30" s="128">
        <f t="shared" si="0"/>
        <v>6</v>
      </c>
      <c r="O30" s="86">
        <f>F30+L30</f>
        <v>7.6859999999999999</v>
      </c>
    </row>
    <row r="31" spans="2:19">
      <c r="B31" s="26"/>
      <c r="C31" s="31" t="s">
        <v>19</v>
      </c>
      <c r="D31" s="94">
        <v>1</v>
      </c>
      <c r="E31" s="94">
        <v>1.7</v>
      </c>
      <c r="F31" s="86">
        <v>2.4660000000000002</v>
      </c>
      <c r="G31" s="86"/>
      <c r="H31" s="86"/>
      <c r="I31" s="127" t="s">
        <v>17</v>
      </c>
      <c r="J31" s="130"/>
      <c r="K31" s="127"/>
      <c r="L31" s="86"/>
      <c r="M31" s="128">
        <f t="shared" si="0"/>
        <v>1</v>
      </c>
      <c r="N31" s="128">
        <f t="shared" si="0"/>
        <v>1.7</v>
      </c>
      <c r="O31" s="86">
        <f>F31+L31</f>
        <v>2.4660000000000002</v>
      </c>
    </row>
    <row r="32" spans="2:19">
      <c r="B32" s="26" t="s">
        <v>8</v>
      </c>
      <c r="C32" s="31"/>
      <c r="D32" s="136">
        <f>SUM(D27:D31)</f>
        <v>36.841299999999997</v>
      </c>
      <c r="E32" s="136">
        <f>SUM(E27:E31)</f>
        <v>40.200000000000003</v>
      </c>
      <c r="F32" s="89">
        <f>SUM(F27:F31)</f>
        <v>44.481999999999999</v>
      </c>
      <c r="G32" s="89"/>
      <c r="H32" s="89"/>
      <c r="I32" s="127" t="s">
        <v>17</v>
      </c>
      <c r="J32" s="130">
        <f>SUM(J27:J31)</f>
        <v>0.503</v>
      </c>
      <c r="K32" s="130">
        <f>SUM(K27:K31)</f>
        <v>1.9</v>
      </c>
      <c r="L32" s="89">
        <f>SUM(L27:L31)</f>
        <v>2.85</v>
      </c>
      <c r="M32" s="131">
        <f t="shared" si="0"/>
        <v>37.344299999999997</v>
      </c>
      <c r="N32" s="131">
        <f t="shared" si="0"/>
        <v>42.1</v>
      </c>
      <c r="O32" s="89">
        <f>SUM(O27:O31)</f>
        <v>47.332000000000001</v>
      </c>
    </row>
    <row r="33" spans="2:16">
      <c r="B33" s="26"/>
      <c r="C33" s="31"/>
      <c r="D33" s="31"/>
      <c r="E33" s="94"/>
      <c r="F33" s="86"/>
      <c r="G33" s="86"/>
      <c r="H33" s="86"/>
      <c r="I33" s="86"/>
      <c r="J33" s="128"/>
      <c r="K33" s="86"/>
      <c r="L33" s="86"/>
      <c r="M33" s="128"/>
      <c r="N33" s="128"/>
      <c r="O33" s="86"/>
    </row>
    <row r="34" spans="2:16">
      <c r="B34" s="30" t="s">
        <v>16</v>
      </c>
      <c r="C34" s="31"/>
      <c r="D34" s="31"/>
      <c r="E34" s="94"/>
      <c r="F34" s="86"/>
      <c r="G34" s="86"/>
      <c r="H34" s="86"/>
      <c r="I34" s="86"/>
      <c r="J34" s="128"/>
      <c r="K34" s="86"/>
      <c r="L34" s="86"/>
      <c r="M34" s="128"/>
      <c r="N34" s="128"/>
      <c r="O34" s="86"/>
    </row>
    <row r="35" spans="2:16">
      <c r="B35" s="35" t="s">
        <v>33</v>
      </c>
      <c r="C35" s="31"/>
      <c r="D35" s="31"/>
      <c r="E35" s="94"/>
      <c r="F35" s="86"/>
      <c r="G35" s="86"/>
      <c r="H35" s="86"/>
      <c r="I35" s="86"/>
      <c r="J35" s="128"/>
      <c r="K35" s="86"/>
      <c r="L35" s="86"/>
      <c r="M35" s="128"/>
      <c r="N35" s="128"/>
      <c r="O35" s="86"/>
    </row>
    <row r="36" spans="2:16">
      <c r="B36" s="26"/>
      <c r="C36" s="36" t="s">
        <v>57</v>
      </c>
      <c r="D36" s="93">
        <v>4.1265000000000001</v>
      </c>
      <c r="E36" s="94">
        <v>2.9</v>
      </c>
      <c r="F36" s="128">
        <v>2.5</v>
      </c>
      <c r="G36" s="128"/>
      <c r="H36" s="128"/>
      <c r="I36" s="86"/>
      <c r="J36" s="128"/>
      <c r="K36" s="86"/>
      <c r="L36" s="86"/>
      <c r="M36" s="128"/>
      <c r="N36" s="128"/>
      <c r="O36" s="86">
        <f>F36+I36+L36</f>
        <v>2.5</v>
      </c>
    </row>
    <row r="37" spans="2:16">
      <c r="B37" s="26"/>
      <c r="C37" s="36" t="s">
        <v>58</v>
      </c>
      <c r="D37" s="93">
        <v>0.25</v>
      </c>
      <c r="E37" s="94">
        <v>0.1</v>
      </c>
      <c r="F37" s="86">
        <v>0.2</v>
      </c>
      <c r="G37" s="86"/>
      <c r="H37" s="86"/>
      <c r="I37" s="86"/>
      <c r="J37" s="128"/>
      <c r="K37" s="86"/>
      <c r="L37" s="86"/>
      <c r="M37" s="128"/>
      <c r="N37" s="128"/>
      <c r="O37" s="86">
        <f>F37+I37+L37</f>
        <v>0.2</v>
      </c>
    </row>
    <row r="38" spans="2:16">
      <c r="B38" s="26"/>
      <c r="C38" s="36" t="s">
        <v>66</v>
      </c>
      <c r="D38" s="93">
        <v>4.8029999999999999</v>
      </c>
      <c r="E38" s="93">
        <v>3.2</v>
      </c>
      <c r="F38" s="86">
        <v>3.581</v>
      </c>
      <c r="G38" s="86"/>
      <c r="H38" s="86"/>
      <c r="I38" s="86"/>
      <c r="J38" s="128"/>
      <c r="K38" s="86">
        <v>1.5</v>
      </c>
      <c r="L38" s="86">
        <v>0.80279999999999996</v>
      </c>
      <c r="M38" s="128">
        <f t="shared" si="0"/>
        <v>4.8029999999999999</v>
      </c>
      <c r="N38" s="128">
        <f t="shared" si="0"/>
        <v>4.7</v>
      </c>
      <c r="O38" s="86">
        <f>F38+I38+L38</f>
        <v>4.3837999999999999</v>
      </c>
    </row>
    <row r="39" spans="2:16">
      <c r="B39" s="26"/>
      <c r="C39" s="32" t="s">
        <v>59</v>
      </c>
      <c r="D39" s="93">
        <v>3</v>
      </c>
      <c r="E39" s="93">
        <v>3</v>
      </c>
      <c r="F39" s="128">
        <v>3</v>
      </c>
      <c r="G39" s="128"/>
      <c r="H39" s="128"/>
      <c r="I39" s="86"/>
      <c r="J39" s="128"/>
      <c r="K39" s="86"/>
      <c r="L39" s="86"/>
      <c r="M39" s="128"/>
      <c r="N39" s="128"/>
      <c r="O39" s="86">
        <f t="shared" ref="O39:O44" si="1">F39+I39+L39</f>
        <v>3</v>
      </c>
    </row>
    <row r="40" spans="2:16">
      <c r="B40" s="26"/>
      <c r="C40" s="32" t="s">
        <v>60</v>
      </c>
      <c r="D40" s="93">
        <v>1.79</v>
      </c>
      <c r="E40" s="93">
        <v>0.5</v>
      </c>
      <c r="F40" s="86">
        <v>1</v>
      </c>
      <c r="G40" s="86"/>
      <c r="H40" s="86"/>
      <c r="I40" s="86"/>
      <c r="J40" s="128"/>
      <c r="K40" s="86"/>
      <c r="L40" s="86"/>
      <c r="M40" s="128"/>
      <c r="N40" s="128"/>
      <c r="O40" s="86">
        <f t="shared" si="1"/>
        <v>1</v>
      </c>
    </row>
    <row r="41" spans="2:16">
      <c r="B41" s="26"/>
      <c r="C41" s="32" t="s">
        <v>81</v>
      </c>
      <c r="D41" s="93"/>
      <c r="E41" s="93"/>
      <c r="F41" s="128">
        <v>1.5</v>
      </c>
      <c r="G41" s="128"/>
      <c r="H41" s="128"/>
      <c r="I41" s="86"/>
      <c r="J41" s="128"/>
      <c r="K41" s="86"/>
      <c r="L41" s="86"/>
      <c r="M41" s="128"/>
      <c r="N41" s="128"/>
      <c r="O41" s="86">
        <f t="shared" si="1"/>
        <v>1.5</v>
      </c>
    </row>
    <row r="42" spans="2:16">
      <c r="B42" s="26"/>
      <c r="C42" s="33" t="s">
        <v>80</v>
      </c>
      <c r="D42" s="94">
        <v>0.2</v>
      </c>
      <c r="E42" s="93">
        <v>1</v>
      </c>
      <c r="F42" s="86"/>
      <c r="G42" s="86"/>
      <c r="H42" s="86"/>
      <c r="I42" s="86"/>
      <c r="J42" s="128"/>
      <c r="K42" s="86"/>
      <c r="L42" s="86"/>
      <c r="M42" s="128"/>
      <c r="N42" s="128"/>
      <c r="O42" s="86">
        <f t="shared" si="1"/>
        <v>0</v>
      </c>
    </row>
    <row r="43" spans="2:16">
      <c r="B43" s="26"/>
      <c r="C43" s="36" t="s">
        <v>61</v>
      </c>
      <c r="D43" s="93">
        <v>0.4</v>
      </c>
      <c r="E43" s="93">
        <v>0.6</v>
      </c>
      <c r="F43" s="128">
        <v>0.2</v>
      </c>
      <c r="G43" s="128"/>
      <c r="H43" s="128"/>
      <c r="I43" s="86"/>
      <c r="J43" s="128"/>
      <c r="K43" s="86"/>
      <c r="L43" s="86"/>
      <c r="M43" s="128"/>
      <c r="N43" s="128"/>
      <c r="O43" s="86">
        <f t="shared" si="1"/>
        <v>0.2</v>
      </c>
    </row>
    <row r="44" spans="2:16">
      <c r="B44" s="26"/>
      <c r="C44" s="36" t="s">
        <v>62</v>
      </c>
      <c r="D44" s="93">
        <v>0.4</v>
      </c>
      <c r="E44" s="93">
        <v>0.4</v>
      </c>
      <c r="F44" s="86">
        <v>0.8</v>
      </c>
      <c r="G44" s="86"/>
      <c r="H44" s="86"/>
      <c r="I44" s="86"/>
      <c r="J44" s="128"/>
      <c r="K44" s="86"/>
      <c r="L44" s="86"/>
      <c r="M44" s="128"/>
      <c r="N44" s="128"/>
      <c r="O44" s="86">
        <f t="shared" si="1"/>
        <v>0.8</v>
      </c>
    </row>
    <row r="45" spans="2:16">
      <c r="B45" s="26"/>
      <c r="C45" s="31" t="s">
        <v>63</v>
      </c>
      <c r="D45" s="136">
        <f>SUM(D36:D44)</f>
        <v>14.9695</v>
      </c>
      <c r="E45" s="136">
        <f>SUM(E36:E44)</f>
        <v>11.7</v>
      </c>
      <c r="F45" s="89">
        <f>SUM(F36:F44)</f>
        <v>12.781000000000001</v>
      </c>
      <c r="G45" s="89"/>
      <c r="H45" s="89"/>
      <c r="I45" s="89"/>
      <c r="J45" s="131">
        <f>SUM(J36:J44)</f>
        <v>0</v>
      </c>
      <c r="K45" s="89">
        <f>SUM(K36:K44)</f>
        <v>1.5</v>
      </c>
      <c r="L45" s="89">
        <f t="shared" ref="L45" si="2">SUM(L36:L44)</f>
        <v>0.80279999999999996</v>
      </c>
      <c r="M45" s="131">
        <f t="shared" si="0"/>
        <v>14.9695</v>
      </c>
      <c r="N45" s="131">
        <f t="shared" si="0"/>
        <v>13.2</v>
      </c>
      <c r="O45" s="89">
        <f>SUM(O36:O44)</f>
        <v>13.5838</v>
      </c>
    </row>
    <row r="46" spans="2:16">
      <c r="B46" s="26"/>
      <c r="C46" s="36"/>
      <c r="D46" s="36"/>
      <c r="E46" s="93"/>
      <c r="F46" s="86"/>
      <c r="G46" s="86"/>
      <c r="H46" s="86"/>
      <c r="I46" s="86"/>
      <c r="J46" s="86"/>
      <c r="K46" s="86"/>
      <c r="L46" s="86"/>
      <c r="M46" s="128"/>
      <c r="N46" s="128"/>
      <c r="O46" s="86"/>
    </row>
    <row r="47" spans="2:16">
      <c r="B47" s="30" t="s">
        <v>20</v>
      </c>
      <c r="C47" s="31"/>
      <c r="D47" s="31"/>
      <c r="E47" s="94"/>
      <c r="F47" s="127" t="s">
        <v>17</v>
      </c>
      <c r="G47" s="127"/>
      <c r="H47" s="127"/>
      <c r="I47" s="132">
        <v>0</v>
      </c>
      <c r="J47" s="132"/>
      <c r="K47" s="132"/>
      <c r="L47" s="133"/>
      <c r="M47" s="131"/>
      <c r="N47" s="131"/>
      <c r="O47" s="133">
        <f>I47+L47</f>
        <v>0</v>
      </c>
      <c r="P47" s="4"/>
    </row>
    <row r="48" spans="2:16">
      <c r="B48" s="26"/>
      <c r="C48" s="31"/>
      <c r="D48" s="31"/>
      <c r="E48" s="94"/>
      <c r="F48" s="134"/>
      <c r="G48" s="134"/>
      <c r="H48" s="134"/>
      <c r="I48" s="86"/>
      <c r="J48" s="86"/>
      <c r="K48" s="86"/>
      <c r="L48" s="86"/>
      <c r="M48" s="131"/>
      <c r="N48" s="131"/>
      <c r="O48" s="86"/>
    </row>
    <row r="49" spans="2:15">
      <c r="B49" s="30" t="s">
        <v>18</v>
      </c>
      <c r="C49" s="31" t="s">
        <v>2</v>
      </c>
      <c r="D49" s="31"/>
      <c r="E49" s="94"/>
      <c r="F49" s="127" t="s">
        <v>17</v>
      </c>
      <c r="G49" s="129">
        <v>162.45699999999999</v>
      </c>
      <c r="H49" s="129">
        <v>152.69999999999999</v>
      </c>
      <c r="I49" s="129">
        <v>154.696</v>
      </c>
      <c r="J49" s="129"/>
      <c r="K49" s="129"/>
      <c r="L49" s="86"/>
      <c r="M49" s="128">
        <f t="shared" si="0"/>
        <v>162.45699999999999</v>
      </c>
      <c r="N49" s="128">
        <f t="shared" si="0"/>
        <v>152.69999999999999</v>
      </c>
      <c r="O49" s="86">
        <f>I49+L49</f>
        <v>154.696</v>
      </c>
    </row>
    <row r="50" spans="2:15">
      <c r="B50" s="26"/>
      <c r="C50" s="31"/>
      <c r="D50" s="31"/>
      <c r="E50" s="94"/>
      <c r="F50" s="86"/>
      <c r="G50" s="86"/>
      <c r="H50" s="86"/>
      <c r="I50" s="86"/>
      <c r="J50" s="86"/>
      <c r="K50" s="86"/>
      <c r="L50" s="86"/>
      <c r="M50" s="131"/>
      <c r="N50" s="131"/>
      <c r="O50" s="86"/>
    </row>
    <row r="51" spans="2:15">
      <c r="B51" s="37" t="s">
        <v>21</v>
      </c>
      <c r="C51" s="38"/>
      <c r="D51" s="137">
        <f>SUM(D45)+D32+D24+D22+D20+D8</f>
        <v>223.08179999999999</v>
      </c>
      <c r="E51" s="137">
        <f>SUM(E45)+E32+E24+E22+E20+E8</f>
        <v>221.89999999999998</v>
      </c>
      <c r="F51" s="135">
        <f>F8+F20+F22+F24+F32+F36+F37+F38+F39+F40+F41+F42+F43+F44</f>
        <v>232.53399999999999</v>
      </c>
      <c r="G51" s="58">
        <f>G39+G40+G41+G42+G43+G44+G45+G47+G49</f>
        <v>162.45699999999999</v>
      </c>
      <c r="H51" s="135">
        <v>152.69999999999999</v>
      </c>
      <c r="I51" s="135">
        <f>I36+I37+I39+I40+I41+I42+I43+I47+I49</f>
        <v>154.696</v>
      </c>
      <c r="J51" s="135">
        <f>J45+J32+J20+J24+J32</f>
        <v>7.9990000000000006</v>
      </c>
      <c r="K51" s="135">
        <f>K45+K32+K20+K24</f>
        <v>14.650000000000002</v>
      </c>
      <c r="L51" s="135">
        <f>L8+L20+L22+L24+L32+L36+L37+L39+L40+L41+L42+L43+L47+L49</f>
        <v>24.281500000000001</v>
      </c>
      <c r="M51" s="135">
        <f>D51+G51+J51</f>
        <v>393.5378</v>
      </c>
      <c r="N51" s="135">
        <f>E51+H51+K51</f>
        <v>389.24999999999994</v>
      </c>
      <c r="O51" s="135">
        <f>O8+O20+O22+O24+O32+O36+O37++O38+O39+O40+O41+O42+O43+O47+O49</f>
        <v>411.51429999999993</v>
      </c>
    </row>
    <row r="52" spans="2:1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2:15">
      <c r="B53" s="5" t="s">
        <v>28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81"/>
      <c r="O53" s="5"/>
    </row>
    <row r="54" spans="2:15">
      <c r="B54" t="s">
        <v>69</v>
      </c>
    </row>
    <row r="55" spans="2:15">
      <c r="B55" s="9" t="s">
        <v>27</v>
      </c>
    </row>
    <row r="56" spans="2:15">
      <c r="B56" t="s">
        <v>34</v>
      </c>
    </row>
    <row r="57" spans="2:15">
      <c r="B57" s="15"/>
    </row>
    <row r="58" spans="2:15">
      <c r="B58" s="15"/>
    </row>
    <row r="60" spans="2:15">
      <c r="B60" t="s">
        <v>22</v>
      </c>
    </row>
    <row r="61" spans="2:15">
      <c r="B61" s="3" t="s">
        <v>24</v>
      </c>
    </row>
    <row r="62" spans="2:15">
      <c r="B62" s="3" t="s">
        <v>23</v>
      </c>
    </row>
    <row r="63" spans="2:15">
      <c r="B63" t="s">
        <v>30</v>
      </c>
    </row>
    <row r="64" spans="2:15">
      <c r="B64" t="s">
        <v>25</v>
      </c>
    </row>
    <row r="65" spans="2:2">
      <c r="B65" s="3" t="s">
        <v>38</v>
      </c>
    </row>
    <row r="66" spans="2:2">
      <c r="B66" t="s">
        <v>31</v>
      </c>
    </row>
    <row r="67" spans="2:2">
      <c r="B67" s="3" t="s">
        <v>32</v>
      </c>
    </row>
  </sheetData>
  <mergeCells count="4">
    <mergeCell ref="D3:F5"/>
    <mergeCell ref="G3:I5"/>
    <mergeCell ref="J3:L5"/>
    <mergeCell ref="M3:O5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68"/>
  <sheetViews>
    <sheetView showGridLines="0" topLeftCell="A4" workbookViewId="0">
      <selection activeCell="K38" sqref="K38"/>
    </sheetView>
  </sheetViews>
  <sheetFormatPr defaultRowHeight="12.75"/>
  <cols>
    <col min="1" max="1" width="3.42578125" customWidth="1"/>
    <col min="2" max="2" width="4.85546875" customWidth="1"/>
    <col min="3" max="3" width="21.42578125" bestFit="1" customWidth="1"/>
    <col min="4" max="15" width="11.28515625" customWidth="1"/>
    <col min="16" max="16" width="17.7109375" customWidth="1"/>
  </cols>
  <sheetData>
    <row r="1" spans="2:18">
      <c r="B1" s="5" t="s">
        <v>89</v>
      </c>
    </row>
    <row r="2" spans="2:18">
      <c r="B2" s="15"/>
      <c r="C2" s="15"/>
      <c r="D2" s="15"/>
      <c r="E2" s="15"/>
    </row>
    <row r="3" spans="2:18">
      <c r="B3" s="139"/>
      <c r="C3" s="140"/>
      <c r="D3" s="163" t="s">
        <v>85</v>
      </c>
      <c r="E3" s="169"/>
      <c r="F3" s="170"/>
      <c r="G3" s="175" t="s">
        <v>86</v>
      </c>
      <c r="H3" s="176"/>
      <c r="I3" s="177"/>
      <c r="J3" s="175" t="s">
        <v>87</v>
      </c>
      <c r="K3" s="176"/>
      <c r="L3" s="177"/>
      <c r="M3" s="175" t="s">
        <v>88</v>
      </c>
      <c r="N3" s="176"/>
      <c r="O3" s="177"/>
      <c r="P3" s="1"/>
    </row>
    <row r="4" spans="2:18">
      <c r="B4" s="141"/>
      <c r="C4" s="142"/>
      <c r="D4" s="164"/>
      <c r="E4" s="171"/>
      <c r="F4" s="172"/>
      <c r="G4" s="178"/>
      <c r="H4" s="179"/>
      <c r="I4" s="180"/>
      <c r="J4" s="178"/>
      <c r="K4" s="179"/>
      <c r="L4" s="180"/>
      <c r="M4" s="178"/>
      <c r="N4" s="179"/>
      <c r="O4" s="180"/>
      <c r="P4" s="1"/>
    </row>
    <row r="5" spans="2:18">
      <c r="B5" s="143"/>
      <c r="C5" s="144"/>
      <c r="D5" s="165"/>
      <c r="E5" s="173"/>
      <c r="F5" s="174"/>
      <c r="G5" s="181"/>
      <c r="H5" s="182"/>
      <c r="I5" s="183"/>
      <c r="J5" s="181"/>
      <c r="K5" s="182"/>
      <c r="L5" s="183"/>
      <c r="M5" s="181"/>
      <c r="N5" s="182"/>
      <c r="O5" s="183"/>
      <c r="P5" s="2"/>
    </row>
    <row r="6" spans="2:18">
      <c r="B6" s="141"/>
      <c r="C6" s="142"/>
      <c r="D6" s="145">
        <v>2012</v>
      </c>
      <c r="E6" s="145">
        <v>2011</v>
      </c>
      <c r="F6" s="145">
        <v>2010</v>
      </c>
      <c r="G6" s="145">
        <v>2012</v>
      </c>
      <c r="H6" s="145">
        <v>2011</v>
      </c>
      <c r="I6" s="145">
        <v>2010</v>
      </c>
      <c r="J6" s="145">
        <v>2012</v>
      </c>
      <c r="K6" s="145">
        <v>2011</v>
      </c>
      <c r="L6" s="145">
        <v>2010</v>
      </c>
      <c r="M6" s="145">
        <v>2012</v>
      </c>
      <c r="N6" s="145">
        <v>2011</v>
      </c>
      <c r="O6" s="145">
        <v>2010</v>
      </c>
      <c r="P6" s="2"/>
    </row>
    <row r="7" spans="2:18">
      <c r="B7" s="28" t="s">
        <v>29</v>
      </c>
      <c r="C7" s="29"/>
      <c r="D7" s="29"/>
      <c r="E7" s="29"/>
      <c r="F7" s="27"/>
      <c r="G7" s="27"/>
      <c r="H7" s="27"/>
      <c r="I7" s="27"/>
      <c r="J7" s="27"/>
      <c r="K7" s="27"/>
      <c r="L7" s="27"/>
      <c r="M7" s="27"/>
      <c r="N7" s="27"/>
      <c r="O7" s="27"/>
      <c r="P7" s="2"/>
    </row>
    <row r="8" spans="2:18">
      <c r="B8" s="30" t="s">
        <v>35</v>
      </c>
      <c r="C8" s="31"/>
      <c r="D8" s="82">
        <v>2</v>
      </c>
      <c r="E8" s="92">
        <v>2</v>
      </c>
      <c r="F8" s="39">
        <v>2</v>
      </c>
      <c r="G8" s="39"/>
      <c r="H8" s="39"/>
      <c r="I8" s="45"/>
      <c r="J8" s="45"/>
      <c r="K8" s="45"/>
      <c r="L8" s="48"/>
      <c r="M8" s="48">
        <f>D8+G8+J8</f>
        <v>2</v>
      </c>
      <c r="N8" s="48">
        <f>E8+H8+K8</f>
        <v>2</v>
      </c>
      <c r="O8" s="48">
        <f>F8+L8</f>
        <v>2</v>
      </c>
      <c r="P8" s="2"/>
    </row>
    <row r="9" spans="2:18">
      <c r="B9" s="26"/>
      <c r="C9" s="31"/>
      <c r="D9" s="31"/>
      <c r="E9" s="31"/>
      <c r="F9" s="40"/>
      <c r="G9" s="40"/>
      <c r="H9" s="40"/>
      <c r="I9" s="46"/>
      <c r="J9" s="46"/>
      <c r="K9" s="46"/>
      <c r="L9" s="40"/>
      <c r="M9" s="48"/>
      <c r="N9" s="48"/>
      <c r="O9" s="41"/>
    </row>
    <row r="10" spans="2:18">
      <c r="B10" s="30" t="s">
        <v>1</v>
      </c>
      <c r="C10" s="31"/>
      <c r="D10" s="31"/>
      <c r="E10" s="31"/>
      <c r="F10" s="41"/>
      <c r="G10" s="41"/>
      <c r="H10" s="41"/>
      <c r="I10" s="42"/>
      <c r="J10" s="42"/>
      <c r="K10" s="42"/>
      <c r="L10" s="41"/>
      <c r="M10" s="48"/>
      <c r="N10" s="48"/>
      <c r="O10" s="41"/>
      <c r="Q10" s="22"/>
      <c r="R10" s="7"/>
    </row>
    <row r="11" spans="2:18" ht="14.25">
      <c r="B11" s="26"/>
      <c r="C11" s="31" t="s">
        <v>72</v>
      </c>
      <c r="D11" s="31"/>
      <c r="E11" s="31"/>
      <c r="F11" s="41"/>
      <c r="G11" s="41"/>
      <c r="H11" s="41"/>
      <c r="I11" s="45"/>
      <c r="J11" s="80">
        <v>1.3492999999999999</v>
      </c>
      <c r="K11" s="80">
        <v>2.9860000000000002</v>
      </c>
      <c r="L11" s="41"/>
      <c r="M11" s="84">
        <f t="shared" ref="M11:M19" si="0">D11+G11+J11</f>
        <v>1.3492999999999999</v>
      </c>
      <c r="N11" s="84">
        <f t="shared" ref="N11:N19" si="1">E11+H11+K11</f>
        <v>2.9860000000000002</v>
      </c>
      <c r="O11" s="41">
        <f t="shared" ref="O11:O19" si="2">F11+I11+L11</f>
        <v>0</v>
      </c>
    </row>
    <row r="12" spans="2:18">
      <c r="B12" s="26"/>
      <c r="C12" s="32" t="s">
        <v>36</v>
      </c>
      <c r="D12" s="96">
        <v>10.4</v>
      </c>
      <c r="E12" s="93">
        <v>11.6206</v>
      </c>
      <c r="F12" s="41">
        <v>13.646599999999999</v>
      </c>
      <c r="G12" s="41"/>
      <c r="H12" s="41"/>
      <c r="I12" s="45"/>
      <c r="J12" s="93">
        <v>1.4481000000000002</v>
      </c>
      <c r="K12" s="80"/>
      <c r="L12" s="41">
        <v>0.56840000000000002</v>
      </c>
      <c r="M12" s="84">
        <f t="shared" si="0"/>
        <v>11.848100000000001</v>
      </c>
      <c r="N12" s="84">
        <f t="shared" si="1"/>
        <v>11.6206</v>
      </c>
      <c r="O12" s="41">
        <f t="shared" si="2"/>
        <v>14.215</v>
      </c>
    </row>
    <row r="13" spans="2:18">
      <c r="B13" s="26"/>
      <c r="C13" s="32" t="s">
        <v>96</v>
      </c>
      <c r="D13" s="96">
        <v>11.576200000000002</v>
      </c>
      <c r="E13" s="93">
        <v>12.2933</v>
      </c>
      <c r="F13" s="41">
        <v>10.39</v>
      </c>
      <c r="G13" s="41"/>
      <c r="H13" s="41"/>
      <c r="I13" s="45"/>
      <c r="J13" s="80"/>
      <c r="K13" s="80"/>
      <c r="L13" s="41">
        <v>0.66830000000000001</v>
      </c>
      <c r="M13" s="84">
        <f t="shared" si="0"/>
        <v>11.576200000000002</v>
      </c>
      <c r="N13" s="84">
        <f t="shared" si="1"/>
        <v>12.2933</v>
      </c>
      <c r="O13" s="41">
        <f t="shared" si="2"/>
        <v>11.058300000000001</v>
      </c>
    </row>
    <row r="14" spans="2:18">
      <c r="B14" s="26"/>
      <c r="C14" s="32" t="s">
        <v>37</v>
      </c>
      <c r="D14" s="96">
        <v>7.6494</v>
      </c>
      <c r="E14" s="93">
        <v>7.3689999999999998</v>
      </c>
      <c r="F14" s="41">
        <v>7.915</v>
      </c>
      <c r="G14" s="41"/>
      <c r="H14" s="41"/>
      <c r="I14" s="45"/>
      <c r="J14" s="80">
        <v>0.1676</v>
      </c>
      <c r="K14" s="80">
        <v>1.1143000000000001</v>
      </c>
      <c r="L14" s="41">
        <v>0.66830000000000001</v>
      </c>
      <c r="M14" s="84">
        <f t="shared" si="0"/>
        <v>7.8170000000000002</v>
      </c>
      <c r="N14" s="84">
        <f t="shared" si="1"/>
        <v>8.4832999999999998</v>
      </c>
      <c r="O14" s="41">
        <f t="shared" si="2"/>
        <v>8.5832999999999995</v>
      </c>
    </row>
    <row r="15" spans="2:18">
      <c r="B15" s="26"/>
      <c r="C15" s="33" t="s">
        <v>97</v>
      </c>
      <c r="D15" s="96">
        <v>11.3</v>
      </c>
      <c r="E15" s="94">
        <v>10.7</v>
      </c>
      <c r="F15" s="41">
        <v>10.6273</v>
      </c>
      <c r="G15" s="41"/>
      <c r="H15" s="41"/>
      <c r="I15" s="45"/>
      <c r="J15" s="80"/>
      <c r="K15" s="80"/>
      <c r="L15" s="41"/>
      <c r="M15" s="84">
        <f t="shared" si="0"/>
        <v>11.3</v>
      </c>
      <c r="N15" s="84">
        <f t="shared" si="1"/>
        <v>10.7</v>
      </c>
      <c r="O15" s="41">
        <f t="shared" si="2"/>
        <v>10.6273</v>
      </c>
    </row>
    <row r="16" spans="2:18">
      <c r="B16" s="26"/>
      <c r="C16" s="31" t="s">
        <v>3</v>
      </c>
      <c r="D16" s="96">
        <v>8.5351999999999997</v>
      </c>
      <c r="E16" s="82">
        <v>9.1999999999999993</v>
      </c>
      <c r="F16" s="41">
        <v>10.6821</v>
      </c>
      <c r="G16" s="41"/>
      <c r="H16" s="41"/>
      <c r="I16" s="45"/>
      <c r="J16" s="80">
        <v>0.41899999999999998</v>
      </c>
      <c r="K16" s="80">
        <v>1.3664000000000001</v>
      </c>
      <c r="L16" s="41">
        <v>0.2399</v>
      </c>
      <c r="M16" s="84">
        <f t="shared" si="0"/>
        <v>8.9542000000000002</v>
      </c>
      <c r="N16" s="84">
        <f t="shared" si="1"/>
        <v>10.5664</v>
      </c>
      <c r="O16" s="41">
        <f t="shared" si="2"/>
        <v>10.922000000000001</v>
      </c>
    </row>
    <row r="17" spans="2:15">
      <c r="B17" s="26"/>
      <c r="C17" s="31" t="s">
        <v>4</v>
      </c>
      <c r="D17" s="147">
        <v>0.1</v>
      </c>
      <c r="E17" s="82"/>
      <c r="F17" s="41">
        <v>0.1</v>
      </c>
      <c r="G17" s="41"/>
      <c r="H17" s="41"/>
      <c r="I17" s="45"/>
      <c r="J17" s="80"/>
      <c r="K17" s="80"/>
      <c r="L17" s="41"/>
      <c r="M17" s="84">
        <f t="shared" si="0"/>
        <v>0.1</v>
      </c>
      <c r="N17" s="84">
        <f t="shared" si="1"/>
        <v>0</v>
      </c>
      <c r="O17" s="41">
        <f t="shared" si="2"/>
        <v>0.1</v>
      </c>
    </row>
    <row r="18" spans="2:15">
      <c r="B18" s="26"/>
      <c r="C18" s="31" t="s">
        <v>5</v>
      </c>
      <c r="D18" s="96">
        <v>4.0918000000000001</v>
      </c>
      <c r="E18" s="82">
        <v>4.2</v>
      </c>
      <c r="F18" s="41">
        <v>4.8079999999999998</v>
      </c>
      <c r="G18" s="41"/>
      <c r="H18" s="41"/>
      <c r="I18" s="45"/>
      <c r="J18" s="93">
        <v>0.76869999999999994</v>
      </c>
      <c r="K18" s="80"/>
      <c r="L18" s="41"/>
      <c r="M18" s="84">
        <f t="shared" si="0"/>
        <v>4.8605</v>
      </c>
      <c r="N18" s="84">
        <f t="shared" si="1"/>
        <v>4.2</v>
      </c>
      <c r="O18" s="41">
        <f t="shared" si="2"/>
        <v>4.8079999999999998</v>
      </c>
    </row>
    <row r="19" spans="2:15">
      <c r="B19" s="26"/>
      <c r="C19" s="31" t="s">
        <v>7</v>
      </c>
      <c r="D19" s="96">
        <v>2.0034000000000001</v>
      </c>
      <c r="E19" s="82">
        <v>1.5</v>
      </c>
      <c r="F19" s="41">
        <v>1.3</v>
      </c>
      <c r="G19" s="41"/>
      <c r="H19" s="41"/>
      <c r="I19" s="45"/>
      <c r="J19" s="45"/>
      <c r="K19" s="80"/>
      <c r="L19" s="41"/>
      <c r="M19" s="84">
        <f t="shared" si="0"/>
        <v>2.0034000000000001</v>
      </c>
      <c r="N19" s="84">
        <f t="shared" si="1"/>
        <v>1.5</v>
      </c>
      <c r="O19" s="41">
        <f t="shared" si="2"/>
        <v>1.3</v>
      </c>
    </row>
    <row r="20" spans="2:15">
      <c r="B20" s="30" t="s">
        <v>8</v>
      </c>
      <c r="C20" s="34"/>
      <c r="D20" s="42">
        <f>SUM(D12:D19)</f>
        <v>55.656000000000006</v>
      </c>
      <c r="E20" s="42">
        <f>SUM(E12:E19)</f>
        <v>56.882900000000006</v>
      </c>
      <c r="F20" s="42">
        <f>SUM(F12:F19)</f>
        <v>59.468999999999994</v>
      </c>
      <c r="G20" s="42"/>
      <c r="H20" s="42"/>
      <c r="I20" s="45"/>
      <c r="J20" s="48">
        <f>SUM(J11:J19)</f>
        <v>4.1527000000000003</v>
      </c>
      <c r="K20" s="48">
        <f>SUM(K11:K19)</f>
        <v>5.4667000000000012</v>
      </c>
      <c r="L20" s="42">
        <f>SUM(L12:L19)</f>
        <v>2.1448999999999998</v>
      </c>
      <c r="M20" s="48">
        <f>SUM(M11:M19)</f>
        <v>59.808700000000009</v>
      </c>
      <c r="N20" s="48">
        <f>SUM(N11:N19)</f>
        <v>62.349600000000009</v>
      </c>
      <c r="O20" s="44">
        <f>SUM(O11:O19)</f>
        <v>61.613900000000001</v>
      </c>
    </row>
    <row r="21" spans="2:15" s="20" customFormat="1">
      <c r="B21" s="26"/>
      <c r="C21" s="31"/>
      <c r="D21" s="31"/>
      <c r="E21" s="31"/>
      <c r="F21" s="41"/>
      <c r="G21" s="41"/>
      <c r="H21" s="41"/>
      <c r="I21" s="42"/>
      <c r="J21" s="42"/>
      <c r="K21" s="84"/>
      <c r="L21" s="41"/>
      <c r="M21" s="48"/>
      <c r="N21" s="48"/>
      <c r="O21" s="41"/>
    </row>
    <row r="22" spans="2:15">
      <c r="B22" s="30" t="s">
        <v>12</v>
      </c>
      <c r="C22" s="31" t="s">
        <v>4</v>
      </c>
      <c r="D22" s="78">
        <v>2.5</v>
      </c>
      <c r="E22" s="83">
        <v>2.4419</v>
      </c>
      <c r="F22" s="42">
        <v>2.7808999999999999</v>
      </c>
      <c r="G22" s="42"/>
      <c r="H22" s="42"/>
      <c r="I22" s="45"/>
      <c r="J22" s="45"/>
      <c r="K22" s="79">
        <v>0.20960000000000001</v>
      </c>
      <c r="L22" s="42">
        <v>0.2142</v>
      </c>
      <c r="M22" s="48">
        <f>D22+G22+J22</f>
        <v>2.5</v>
      </c>
      <c r="N22" s="48">
        <f>E22+H22+K22</f>
        <v>2.6515</v>
      </c>
      <c r="O22" s="42">
        <f>F22+L22</f>
        <v>2.9950999999999999</v>
      </c>
    </row>
    <row r="23" spans="2:15">
      <c r="B23" s="26"/>
      <c r="C23" s="31"/>
      <c r="D23" s="31"/>
      <c r="E23" s="82"/>
      <c r="F23" s="41"/>
      <c r="G23" s="41"/>
      <c r="H23" s="41"/>
      <c r="I23" s="42"/>
      <c r="J23" s="42"/>
      <c r="K23" s="84"/>
      <c r="L23" s="41"/>
      <c r="M23" s="48"/>
      <c r="N23" s="48"/>
      <c r="O23" s="41"/>
    </row>
    <row r="24" spans="2:15">
      <c r="B24" s="30" t="s">
        <v>9</v>
      </c>
      <c r="C24" s="31" t="s">
        <v>11</v>
      </c>
      <c r="D24" s="31"/>
      <c r="E24" s="82"/>
      <c r="F24" s="42"/>
      <c r="G24" s="42"/>
      <c r="H24" s="42"/>
      <c r="I24" s="45"/>
      <c r="J24" s="45"/>
      <c r="K24" s="80"/>
      <c r="L24" s="42"/>
      <c r="M24" s="48">
        <f>D24+G24+J24</f>
        <v>0</v>
      </c>
      <c r="N24" s="48">
        <f>E24+H24+K24</f>
        <v>0</v>
      </c>
      <c r="O24" s="42">
        <f>F24+L24</f>
        <v>0</v>
      </c>
    </row>
    <row r="25" spans="2:15">
      <c r="B25" s="30"/>
      <c r="C25" s="31"/>
      <c r="D25" s="31"/>
      <c r="E25" s="82"/>
      <c r="F25" s="41"/>
      <c r="G25" s="41"/>
      <c r="H25" s="41"/>
      <c r="I25" s="42"/>
      <c r="J25" s="42"/>
      <c r="K25" s="84"/>
      <c r="L25" s="41"/>
      <c r="M25" s="48"/>
      <c r="N25" s="48"/>
      <c r="O25" s="41"/>
    </row>
    <row r="26" spans="2:15">
      <c r="B26" s="30" t="s">
        <v>10</v>
      </c>
      <c r="C26" s="31" t="s">
        <v>6</v>
      </c>
      <c r="D26" s="31"/>
      <c r="E26" s="82"/>
      <c r="F26" s="41"/>
      <c r="G26" s="41"/>
      <c r="H26" s="41"/>
      <c r="I26" s="42"/>
      <c r="J26" s="42"/>
      <c r="K26" s="84"/>
      <c r="L26" s="41"/>
      <c r="M26" s="48"/>
      <c r="N26" s="48"/>
      <c r="O26" s="41"/>
    </row>
    <row r="27" spans="2:15">
      <c r="B27" s="26"/>
      <c r="C27" s="31" t="s">
        <v>15</v>
      </c>
      <c r="D27" s="82">
        <f>5.17+0.09</f>
        <v>5.26</v>
      </c>
      <c r="E27" s="82">
        <v>6.5336000000000007</v>
      </c>
      <c r="F27" s="41">
        <v>6</v>
      </c>
      <c r="G27" s="41"/>
      <c r="H27" s="41"/>
      <c r="I27" s="45"/>
      <c r="J27" s="80">
        <f>0.3333+0.007</f>
        <v>0.34029999999999999</v>
      </c>
      <c r="K27" s="80">
        <v>1.3122</v>
      </c>
      <c r="L27" s="41">
        <v>2.2694000000000001</v>
      </c>
      <c r="M27" s="84">
        <f t="shared" ref="M27:N31" si="3">D27+G27+J27</f>
        <v>5.6002999999999998</v>
      </c>
      <c r="N27" s="84">
        <f t="shared" si="3"/>
        <v>7.8458000000000006</v>
      </c>
      <c r="O27" s="41">
        <f>F27+L27</f>
        <v>8.269400000000001</v>
      </c>
    </row>
    <row r="28" spans="2:15">
      <c r="B28" s="26"/>
      <c r="C28" s="31" t="s">
        <v>13</v>
      </c>
      <c r="D28" s="82">
        <v>3</v>
      </c>
      <c r="E28" s="82">
        <v>3</v>
      </c>
      <c r="F28" s="41">
        <v>3</v>
      </c>
      <c r="G28" s="41"/>
      <c r="H28" s="41"/>
      <c r="I28" s="45"/>
      <c r="J28" s="93"/>
      <c r="K28" s="80"/>
      <c r="L28" s="41"/>
      <c r="M28" s="84">
        <f t="shared" si="3"/>
        <v>3</v>
      </c>
      <c r="N28" s="84">
        <f t="shared" si="3"/>
        <v>3</v>
      </c>
      <c r="O28" s="41">
        <f>F28+L28</f>
        <v>3</v>
      </c>
    </row>
    <row r="29" spans="2:15">
      <c r="B29" s="26"/>
      <c r="C29" s="31" t="s">
        <v>0</v>
      </c>
      <c r="D29" s="82">
        <v>1.99</v>
      </c>
      <c r="E29" s="82">
        <v>1.9891000000000001</v>
      </c>
      <c r="F29" s="41">
        <v>2</v>
      </c>
      <c r="G29" s="41"/>
      <c r="H29" s="41"/>
      <c r="I29" s="45"/>
      <c r="J29" s="93"/>
      <c r="K29" s="80"/>
      <c r="L29" s="41"/>
      <c r="M29" s="84">
        <f t="shared" si="3"/>
        <v>1.99</v>
      </c>
      <c r="N29" s="84">
        <f t="shared" si="3"/>
        <v>1.9891000000000001</v>
      </c>
      <c r="O29" s="41">
        <f>F29+L29</f>
        <v>2</v>
      </c>
    </row>
    <row r="30" spans="2:15">
      <c r="B30" s="26"/>
      <c r="C30" s="31" t="s">
        <v>14</v>
      </c>
      <c r="D30" s="41">
        <v>2.5455000000000001</v>
      </c>
      <c r="E30" s="82">
        <v>2.1315</v>
      </c>
      <c r="F30" s="41">
        <v>2.0821999999999998</v>
      </c>
      <c r="G30" s="41"/>
      <c r="H30" s="41"/>
      <c r="I30" s="45"/>
      <c r="J30" s="80">
        <f>0.3634+0.1676</f>
        <v>0.53100000000000003</v>
      </c>
      <c r="K30" s="80">
        <v>1.1288</v>
      </c>
      <c r="L30" s="41">
        <v>0.86850000000000005</v>
      </c>
      <c r="M30" s="84">
        <f t="shared" si="3"/>
        <v>3.0765000000000002</v>
      </c>
      <c r="N30" s="84">
        <f t="shared" si="3"/>
        <v>3.2603</v>
      </c>
      <c r="O30" s="41">
        <f>F30+L30</f>
        <v>2.9506999999999999</v>
      </c>
    </row>
    <row r="31" spans="2:15">
      <c r="B31" s="26"/>
      <c r="C31" s="31" t="s">
        <v>19</v>
      </c>
      <c r="D31" s="82">
        <v>3.7153</v>
      </c>
      <c r="E31" s="82">
        <v>4.0367800000000003</v>
      </c>
      <c r="F31" s="41">
        <v>5.3780999999999999</v>
      </c>
      <c r="G31" s="41"/>
      <c r="H31" s="41"/>
      <c r="I31" s="45"/>
      <c r="J31" s="45"/>
      <c r="K31" s="80">
        <v>0.37540000000000001</v>
      </c>
      <c r="L31" s="41"/>
      <c r="M31" s="84">
        <f t="shared" si="3"/>
        <v>3.7153</v>
      </c>
      <c r="N31" s="84">
        <f t="shared" si="3"/>
        <v>4.4121800000000002</v>
      </c>
      <c r="O31" s="41">
        <f>F31+L31</f>
        <v>5.3780999999999999</v>
      </c>
    </row>
    <row r="32" spans="2:15">
      <c r="B32" s="26" t="s">
        <v>8</v>
      </c>
      <c r="C32" s="31"/>
      <c r="D32" s="42">
        <f>SUM(D27:D31)</f>
        <v>16.5108</v>
      </c>
      <c r="E32" s="42">
        <f>SUM(E27:E31)</f>
        <v>17.69098</v>
      </c>
      <c r="F32" s="42">
        <f>SUM(F27:F31)</f>
        <v>18.4603</v>
      </c>
      <c r="G32" s="42"/>
      <c r="H32" s="42"/>
      <c r="I32" s="45"/>
      <c r="J32" s="79">
        <f t="shared" ref="J32:O32" si="4">SUM(J27:J31)</f>
        <v>0.87129999999999996</v>
      </c>
      <c r="K32" s="79">
        <f t="shared" si="4"/>
        <v>2.8163999999999998</v>
      </c>
      <c r="L32" s="42">
        <f t="shared" si="4"/>
        <v>3.1379000000000001</v>
      </c>
      <c r="M32" s="48">
        <f t="shared" si="4"/>
        <v>17.382100000000001</v>
      </c>
      <c r="N32" s="48">
        <f t="shared" si="4"/>
        <v>20.507380000000001</v>
      </c>
      <c r="O32" s="42">
        <f t="shared" si="4"/>
        <v>21.598200000000002</v>
      </c>
    </row>
    <row r="33" spans="2:16">
      <c r="B33" s="26"/>
      <c r="C33" s="31"/>
      <c r="D33" s="31"/>
      <c r="E33" s="31"/>
      <c r="F33" s="41"/>
      <c r="G33" s="41"/>
      <c r="H33" s="41"/>
      <c r="I33" s="41"/>
      <c r="J33" s="41"/>
      <c r="K33" s="77"/>
      <c r="L33" s="41"/>
      <c r="M33" s="48"/>
      <c r="N33" s="48"/>
      <c r="O33" s="41"/>
    </row>
    <row r="34" spans="2:16">
      <c r="B34" s="30" t="s">
        <v>16</v>
      </c>
      <c r="C34" s="31"/>
      <c r="D34" s="31"/>
      <c r="E34" s="31"/>
      <c r="F34" s="41"/>
      <c r="G34" s="41"/>
      <c r="H34" s="41"/>
      <c r="I34" s="41"/>
      <c r="J34" s="41"/>
      <c r="K34" s="77"/>
      <c r="L34" s="41"/>
      <c r="M34" s="48"/>
      <c r="N34" s="48"/>
      <c r="O34" s="41"/>
    </row>
    <row r="35" spans="2:16">
      <c r="B35" s="35" t="s">
        <v>33</v>
      </c>
      <c r="C35" s="31"/>
      <c r="D35" s="31"/>
      <c r="E35" s="31"/>
      <c r="F35" s="41"/>
      <c r="G35" s="41"/>
      <c r="H35" s="41"/>
      <c r="I35" s="41"/>
      <c r="J35" s="41"/>
      <c r="K35" s="77"/>
      <c r="L35" s="41"/>
      <c r="M35" s="48"/>
      <c r="N35" s="48"/>
      <c r="O35" s="41"/>
    </row>
    <row r="36" spans="2:16">
      <c r="B36" s="26"/>
      <c r="C36" s="36" t="s">
        <v>53</v>
      </c>
      <c r="D36" s="36">
        <v>1.5</v>
      </c>
      <c r="E36" s="91">
        <v>1.7423999999999999</v>
      </c>
      <c r="F36" s="43">
        <v>1.5</v>
      </c>
      <c r="G36" s="43"/>
      <c r="H36" s="43"/>
      <c r="I36" s="41"/>
      <c r="J36" s="41"/>
      <c r="K36" s="77">
        <v>0.42620000000000002</v>
      </c>
      <c r="L36" s="41"/>
      <c r="M36" s="84">
        <f t="shared" ref="M36:O39" si="5">D36+G36+J36</f>
        <v>1.5</v>
      </c>
      <c r="N36" s="84">
        <f t="shared" si="5"/>
        <v>2.1686000000000001</v>
      </c>
      <c r="O36" s="41">
        <f t="shared" si="5"/>
        <v>1.5</v>
      </c>
    </row>
    <row r="37" spans="2:16">
      <c r="B37" s="26"/>
      <c r="C37" s="36" t="s">
        <v>54</v>
      </c>
      <c r="D37" s="36">
        <v>1</v>
      </c>
      <c r="E37" s="91">
        <v>1.7562</v>
      </c>
      <c r="F37" s="41">
        <v>2</v>
      </c>
      <c r="G37" s="41"/>
      <c r="H37" s="41"/>
      <c r="I37" s="41"/>
      <c r="J37" s="41"/>
      <c r="K37" s="77"/>
      <c r="L37" s="41"/>
      <c r="M37" s="84">
        <f t="shared" si="5"/>
        <v>1</v>
      </c>
      <c r="N37" s="84">
        <f t="shared" si="5"/>
        <v>1.7562</v>
      </c>
      <c r="O37" s="41">
        <f t="shared" si="5"/>
        <v>2</v>
      </c>
    </row>
    <row r="38" spans="2:16">
      <c r="B38" s="26"/>
      <c r="C38" s="36" t="s">
        <v>55</v>
      </c>
      <c r="D38" s="36">
        <v>2</v>
      </c>
      <c r="E38" s="91">
        <v>2</v>
      </c>
      <c r="F38" s="41">
        <v>2.2000000000000002</v>
      </c>
      <c r="G38" s="41"/>
      <c r="H38" s="41"/>
      <c r="I38" s="41"/>
      <c r="J38" s="41"/>
      <c r="K38" s="77"/>
      <c r="L38" s="41"/>
      <c r="M38" s="84">
        <f t="shared" si="5"/>
        <v>2</v>
      </c>
      <c r="N38" s="84">
        <f t="shared" si="5"/>
        <v>2</v>
      </c>
      <c r="O38" s="41">
        <f t="shared" si="5"/>
        <v>2.2000000000000002</v>
      </c>
    </row>
    <row r="39" spans="2:16">
      <c r="B39" s="26"/>
      <c r="C39" s="36" t="s">
        <v>56</v>
      </c>
      <c r="D39" s="36">
        <v>1</v>
      </c>
      <c r="E39" s="91">
        <v>1</v>
      </c>
      <c r="F39" s="43">
        <v>1</v>
      </c>
      <c r="G39" s="43"/>
      <c r="H39" s="43"/>
      <c r="I39" s="41"/>
      <c r="J39" s="41"/>
      <c r="K39" s="77"/>
      <c r="L39" s="41"/>
      <c r="M39" s="84">
        <f t="shared" si="5"/>
        <v>1</v>
      </c>
      <c r="N39" s="84">
        <f t="shared" si="5"/>
        <v>1</v>
      </c>
      <c r="O39" s="41">
        <f t="shared" si="5"/>
        <v>1</v>
      </c>
    </row>
    <row r="40" spans="2:16">
      <c r="B40" s="26"/>
      <c r="C40" s="36"/>
      <c r="D40" s="36"/>
      <c r="E40" s="36"/>
      <c r="F40" s="41"/>
      <c r="G40" s="41"/>
      <c r="H40" s="41"/>
      <c r="I40" s="41"/>
      <c r="J40" s="41"/>
      <c r="K40" s="77"/>
      <c r="L40" s="41"/>
      <c r="M40" s="48"/>
      <c r="N40" s="48"/>
      <c r="O40" s="41">
        <f>F40+I40+L40</f>
        <v>0</v>
      </c>
    </row>
    <row r="41" spans="2:16">
      <c r="B41" s="26"/>
      <c r="C41" s="36" t="s">
        <v>17</v>
      </c>
      <c r="D41" s="36"/>
      <c r="E41" s="36"/>
      <c r="F41" s="43"/>
      <c r="G41" s="43"/>
      <c r="H41" s="43"/>
      <c r="I41" s="41"/>
      <c r="J41" s="41"/>
      <c r="K41" s="77"/>
      <c r="L41" s="41"/>
      <c r="M41" s="48"/>
      <c r="N41" s="48"/>
      <c r="O41" s="41">
        <f>F41+I41+L41</f>
        <v>0</v>
      </c>
    </row>
    <row r="42" spans="2:16">
      <c r="B42" s="26"/>
      <c r="C42" s="36" t="s">
        <v>17</v>
      </c>
      <c r="D42" s="36"/>
      <c r="E42" s="36"/>
      <c r="F42" s="41"/>
      <c r="G42" s="41"/>
      <c r="H42" s="41"/>
      <c r="I42" s="41"/>
      <c r="J42" s="41"/>
      <c r="K42" s="77"/>
      <c r="L42" s="41"/>
      <c r="M42" s="48"/>
      <c r="N42" s="48"/>
      <c r="O42" s="41">
        <f>F42+I42+L42</f>
        <v>0</v>
      </c>
    </row>
    <row r="43" spans="2:16">
      <c r="B43" s="26"/>
      <c r="C43" s="36" t="s">
        <v>8</v>
      </c>
      <c r="D43" s="66">
        <f>SUM(D36:D42)</f>
        <v>5.5</v>
      </c>
      <c r="E43" s="66">
        <f>SUM(E36:E42)</f>
        <v>6.4985999999999997</v>
      </c>
      <c r="F43" s="66">
        <f>SUM(F36:F42)</f>
        <v>6.7</v>
      </c>
      <c r="G43" s="66"/>
      <c r="H43" s="66"/>
      <c r="I43" s="44"/>
      <c r="J43" s="66">
        <f>SUM(J36:J42)</f>
        <v>0</v>
      </c>
      <c r="K43" s="66">
        <f>SUM(K36:K42)</f>
        <v>0.42620000000000002</v>
      </c>
      <c r="L43" s="44"/>
      <c r="M43" s="48">
        <f>SUM(M36:M42)</f>
        <v>5.5</v>
      </c>
      <c r="N43" s="48">
        <f>SUM(N36:N42)</f>
        <v>6.9248000000000003</v>
      </c>
      <c r="O43" s="44">
        <f t="shared" ref="O43" si="6">SUM(O36:O42)</f>
        <v>6.7</v>
      </c>
    </row>
    <row r="44" spans="2:16" ht="14.25">
      <c r="B44" s="26" t="s">
        <v>76</v>
      </c>
      <c r="C44" s="36"/>
      <c r="D44" s="36"/>
      <c r="E44" s="36"/>
      <c r="F44" s="41"/>
      <c r="G44" s="44">
        <v>13</v>
      </c>
      <c r="H44" s="44">
        <v>14</v>
      </c>
      <c r="I44" s="41">
        <v>17</v>
      </c>
      <c r="J44" s="41"/>
      <c r="K44" s="77"/>
      <c r="L44" s="41"/>
      <c r="M44" s="48">
        <f>D44+G44+J44</f>
        <v>13</v>
      </c>
      <c r="N44" s="48">
        <f>E44+H44+K44</f>
        <v>14</v>
      </c>
      <c r="O44" s="44">
        <f>I44+L44</f>
        <v>17</v>
      </c>
      <c r="P44" s="4"/>
    </row>
    <row r="45" spans="2:16">
      <c r="B45" s="26"/>
      <c r="C45" s="36"/>
      <c r="D45" s="36"/>
      <c r="E45" s="36"/>
      <c r="F45" s="41"/>
      <c r="G45" s="41"/>
      <c r="H45" s="41"/>
      <c r="I45" s="41"/>
      <c r="J45" s="41"/>
      <c r="K45" s="77"/>
      <c r="L45" s="41"/>
      <c r="M45" s="48"/>
      <c r="N45" s="48"/>
      <c r="O45" s="41"/>
    </row>
    <row r="46" spans="2:16">
      <c r="B46" s="63" t="s">
        <v>18</v>
      </c>
      <c r="C46" s="36" t="s">
        <v>2</v>
      </c>
      <c r="D46" s="36"/>
      <c r="E46" s="36"/>
      <c r="F46" s="41"/>
      <c r="G46" s="41">
        <v>57.86</v>
      </c>
      <c r="H46" s="44">
        <v>58.634900000000002</v>
      </c>
      <c r="I46" s="44">
        <v>60.450099999999999</v>
      </c>
      <c r="J46" s="44"/>
      <c r="K46" s="66">
        <v>1.1014999999999999</v>
      </c>
      <c r="L46" s="44">
        <v>0.1421</v>
      </c>
      <c r="M46" s="48">
        <f>D46+G46+J46</f>
        <v>57.86</v>
      </c>
      <c r="N46" s="48">
        <f>E46+H46+K46</f>
        <v>59.736400000000003</v>
      </c>
      <c r="O46" s="44">
        <f>I46+L46</f>
        <v>60.592199999999998</v>
      </c>
    </row>
    <row r="47" spans="2:16">
      <c r="B47" s="26"/>
      <c r="C47" s="36"/>
      <c r="D47" s="36"/>
      <c r="E47" s="36"/>
      <c r="F47" s="41"/>
      <c r="G47" s="41"/>
      <c r="H47" s="41"/>
      <c r="I47" s="41"/>
      <c r="J47" s="41"/>
      <c r="K47" s="77"/>
      <c r="L47" s="41"/>
      <c r="M47" s="48"/>
      <c r="N47" s="48"/>
      <c r="O47" s="41"/>
    </row>
    <row r="48" spans="2:16" s="59" customFormat="1">
      <c r="B48" s="60" t="s">
        <v>21</v>
      </c>
      <c r="C48" s="61"/>
      <c r="D48" s="58">
        <f>D8+D20+D22+D24+D32+D36+D37+D38+D39+D40+D41+D42</f>
        <v>82.166800000000009</v>
      </c>
      <c r="E48" s="58">
        <f>E8+E20+E22+E24+E32+E36+E37+E38+E39+E40+E41+E42</f>
        <v>85.514380000000017</v>
      </c>
      <c r="F48" s="58">
        <f>F8+F20+F22+F24+F32+F36+F37+F38+F39+F40+F41+F42</f>
        <v>89.410200000000003</v>
      </c>
      <c r="G48" s="58">
        <f>G36+G37+G38+G39+G40+G41+G42+G44+G46</f>
        <v>70.86</v>
      </c>
      <c r="H48" s="58">
        <f>H36+H37+H38+H39+H40+H41+H42+H44+H46</f>
        <v>72.634900000000002</v>
      </c>
      <c r="I48" s="58">
        <f>I36+I37+I38+I39+I40+I41+I42+I44+I46</f>
        <v>77.450099999999992</v>
      </c>
      <c r="J48" s="95">
        <f t="shared" ref="J48:O48" si="7">J8+J20+J22+J24+J32+J36+J37+J38+J39+J40+J41+J42+J44+J46</f>
        <v>5.024</v>
      </c>
      <c r="K48" s="95">
        <f t="shared" si="7"/>
        <v>10.0204</v>
      </c>
      <c r="L48" s="58">
        <f t="shared" si="7"/>
        <v>5.6391</v>
      </c>
      <c r="M48" s="58">
        <f t="shared" si="7"/>
        <v>158.05080000000004</v>
      </c>
      <c r="N48" s="58">
        <f t="shared" si="7"/>
        <v>168.16968000000003</v>
      </c>
      <c r="O48" s="58">
        <f t="shared" si="7"/>
        <v>172.49940000000001</v>
      </c>
    </row>
    <row r="49" spans="2:15">
      <c r="B49" s="14"/>
      <c r="C49" s="14"/>
      <c r="D49" s="14"/>
      <c r="E49" s="14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2:15" s="20" customFormat="1" ht="14.25">
      <c r="B50" s="64" t="s">
        <v>74</v>
      </c>
      <c r="C50" s="24"/>
      <c r="D50" s="24"/>
      <c r="E50" s="24"/>
      <c r="I50" s="21"/>
      <c r="J50" s="21"/>
      <c r="K50" s="21"/>
    </row>
    <row r="51" spans="2:15" s="20" customFormat="1">
      <c r="B51" s="64" t="s">
        <v>75</v>
      </c>
      <c r="C51" s="24"/>
      <c r="D51" s="24"/>
      <c r="E51" s="24"/>
      <c r="I51" s="21"/>
      <c r="J51" s="21"/>
      <c r="K51" s="21"/>
    </row>
    <row r="52" spans="2:15" s="20" customFormat="1" ht="14.25">
      <c r="B52" s="64" t="s">
        <v>79</v>
      </c>
      <c r="C52" s="24"/>
      <c r="D52" s="24"/>
      <c r="E52" s="24"/>
      <c r="I52" s="21"/>
      <c r="J52" s="21"/>
      <c r="K52" s="21"/>
    </row>
    <row r="53" spans="2:15" s="20" customFormat="1">
      <c r="B53" s="64" t="s">
        <v>77</v>
      </c>
      <c r="C53" s="24"/>
      <c r="D53" s="24"/>
      <c r="E53" s="24"/>
      <c r="I53" s="21"/>
      <c r="J53" s="21"/>
      <c r="K53" s="21"/>
    </row>
    <row r="54" spans="2:15">
      <c r="B54" s="14" t="s">
        <v>28</v>
      </c>
      <c r="C54" s="14"/>
      <c r="D54" s="14"/>
      <c r="E54" s="14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2:15">
      <c r="B55" s="15" t="s">
        <v>26</v>
      </c>
      <c r="C55" s="15"/>
      <c r="D55" s="15"/>
      <c r="E55" s="15"/>
    </row>
    <row r="56" spans="2:15">
      <c r="B56" s="15" t="s">
        <v>27</v>
      </c>
      <c r="C56" s="15"/>
      <c r="D56" s="15"/>
      <c r="E56" s="15"/>
    </row>
    <row r="57" spans="2:15">
      <c r="B57" s="15" t="s">
        <v>34</v>
      </c>
      <c r="C57" s="15"/>
      <c r="D57" s="15"/>
      <c r="E57" s="15"/>
    </row>
    <row r="58" spans="2:15">
      <c r="B58" s="15"/>
      <c r="C58" s="15"/>
      <c r="D58" s="15"/>
      <c r="E58" s="15"/>
    </row>
    <row r="59" spans="2:15">
      <c r="B59" s="15"/>
      <c r="C59" s="15"/>
      <c r="D59" s="15"/>
      <c r="E59" s="15"/>
    </row>
    <row r="60" spans="2:15">
      <c r="B60" s="15"/>
      <c r="C60" s="15"/>
      <c r="D60" s="15"/>
      <c r="E60" s="15"/>
    </row>
    <row r="61" spans="2:15">
      <c r="B61" s="15" t="s">
        <v>22</v>
      </c>
      <c r="C61" s="15"/>
      <c r="D61" s="15"/>
      <c r="E61" s="15"/>
    </row>
    <row r="62" spans="2:15">
      <c r="B62" s="17" t="s">
        <v>24</v>
      </c>
      <c r="C62" s="15"/>
      <c r="D62" s="15"/>
      <c r="E62" s="15"/>
    </row>
    <row r="63" spans="2:15">
      <c r="B63" s="17" t="s">
        <v>23</v>
      </c>
      <c r="C63" s="15"/>
      <c r="D63" s="15"/>
      <c r="E63" s="15"/>
    </row>
    <row r="64" spans="2:15">
      <c r="B64" t="s">
        <v>30</v>
      </c>
    </row>
    <row r="65" spans="2:2">
      <c r="B65" t="s">
        <v>25</v>
      </c>
    </row>
    <row r="66" spans="2:2">
      <c r="B66" s="3" t="s">
        <v>38</v>
      </c>
    </row>
    <row r="67" spans="2:2">
      <c r="B67" t="s">
        <v>31</v>
      </c>
    </row>
    <row r="68" spans="2:2">
      <c r="B68" s="3" t="s">
        <v>32</v>
      </c>
    </row>
  </sheetData>
  <mergeCells count="4">
    <mergeCell ref="D3:F5"/>
    <mergeCell ref="G3:I5"/>
    <mergeCell ref="J3:L5"/>
    <mergeCell ref="M3:O5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70"/>
  <sheetViews>
    <sheetView showGridLines="0" topLeftCell="A10" workbookViewId="0">
      <selection activeCell="D40" sqref="D40"/>
    </sheetView>
  </sheetViews>
  <sheetFormatPr defaultRowHeight="12.75"/>
  <cols>
    <col min="1" max="1" width="3.42578125" customWidth="1"/>
    <col min="2" max="2" width="4.85546875" customWidth="1"/>
    <col min="3" max="3" width="18.5703125" bestFit="1" customWidth="1"/>
    <col min="4" max="15" width="11.28515625" customWidth="1"/>
    <col min="16" max="16" width="17.7109375" customWidth="1"/>
  </cols>
  <sheetData>
    <row r="1" spans="2:18">
      <c r="B1" s="14" t="s">
        <v>91</v>
      </c>
      <c r="C1" s="15"/>
      <c r="D1" s="15"/>
      <c r="E1" s="15"/>
    </row>
    <row r="2" spans="2:18">
      <c r="B2" s="15"/>
      <c r="C2" s="15"/>
      <c r="D2" s="15"/>
      <c r="E2" s="15"/>
    </row>
    <row r="3" spans="2:18">
      <c r="B3" s="139"/>
      <c r="C3" s="140"/>
      <c r="D3" s="163" t="s">
        <v>85</v>
      </c>
      <c r="E3" s="169"/>
      <c r="F3" s="170"/>
      <c r="G3" s="175" t="s">
        <v>86</v>
      </c>
      <c r="H3" s="176"/>
      <c r="I3" s="177"/>
      <c r="J3" s="175" t="s">
        <v>87</v>
      </c>
      <c r="K3" s="176"/>
      <c r="L3" s="177"/>
      <c r="M3" s="175" t="s">
        <v>88</v>
      </c>
      <c r="N3" s="176"/>
      <c r="O3" s="177"/>
      <c r="P3" s="1"/>
    </row>
    <row r="4" spans="2:18">
      <c r="B4" s="141"/>
      <c r="C4" s="142"/>
      <c r="D4" s="164"/>
      <c r="E4" s="171"/>
      <c r="F4" s="172"/>
      <c r="G4" s="178"/>
      <c r="H4" s="179"/>
      <c r="I4" s="180"/>
      <c r="J4" s="178"/>
      <c r="K4" s="179"/>
      <c r="L4" s="180"/>
      <c r="M4" s="178"/>
      <c r="N4" s="179"/>
      <c r="O4" s="180"/>
      <c r="P4" s="1"/>
    </row>
    <row r="5" spans="2:18">
      <c r="B5" s="143"/>
      <c r="C5" s="144"/>
      <c r="D5" s="165"/>
      <c r="E5" s="173"/>
      <c r="F5" s="174"/>
      <c r="G5" s="181"/>
      <c r="H5" s="182"/>
      <c r="I5" s="183"/>
      <c r="J5" s="181"/>
      <c r="K5" s="182"/>
      <c r="L5" s="183"/>
      <c r="M5" s="181"/>
      <c r="N5" s="182"/>
      <c r="O5" s="183"/>
      <c r="P5" s="2"/>
    </row>
    <row r="6" spans="2:18">
      <c r="B6" s="141"/>
      <c r="C6" s="142"/>
      <c r="D6" s="145">
        <v>2012</v>
      </c>
      <c r="E6" s="145">
        <v>2011</v>
      </c>
      <c r="F6" s="145">
        <v>2010</v>
      </c>
      <c r="G6" s="145">
        <v>2012</v>
      </c>
      <c r="H6" s="145">
        <v>2011</v>
      </c>
      <c r="I6" s="145">
        <v>2010</v>
      </c>
      <c r="J6" s="145">
        <v>2012</v>
      </c>
      <c r="K6" s="145">
        <v>2011</v>
      </c>
      <c r="L6" s="145">
        <v>2010</v>
      </c>
      <c r="M6" s="145">
        <v>2012</v>
      </c>
      <c r="N6" s="145">
        <v>2011</v>
      </c>
      <c r="O6" s="145">
        <v>2010</v>
      </c>
      <c r="P6" s="2"/>
    </row>
    <row r="7" spans="2:18">
      <c r="B7" s="28" t="s">
        <v>29</v>
      </c>
      <c r="C7" s="29"/>
      <c r="D7" s="29"/>
      <c r="E7" s="29"/>
      <c r="F7" s="27"/>
      <c r="G7" s="27"/>
      <c r="H7" s="27"/>
      <c r="I7" s="27"/>
      <c r="J7" s="27"/>
      <c r="K7" s="27"/>
      <c r="L7" s="27"/>
      <c r="M7" s="27"/>
      <c r="N7" s="27"/>
      <c r="O7" s="27"/>
      <c r="P7" s="2"/>
    </row>
    <row r="8" spans="2:18">
      <c r="B8" s="30" t="s">
        <v>35</v>
      </c>
      <c r="C8" s="31"/>
      <c r="D8" s="82">
        <v>2</v>
      </c>
      <c r="E8" s="82">
        <v>2</v>
      </c>
      <c r="F8" s="39">
        <v>2</v>
      </c>
      <c r="G8" s="39"/>
      <c r="H8" s="39"/>
      <c r="I8" s="45"/>
      <c r="J8" s="45"/>
      <c r="K8" s="45"/>
      <c r="L8" s="48"/>
      <c r="M8" s="48">
        <f>D8+J8</f>
        <v>2</v>
      </c>
      <c r="N8" s="48">
        <v>2</v>
      </c>
      <c r="O8" s="48">
        <f>F8+L8</f>
        <v>2</v>
      </c>
      <c r="P8" s="2"/>
    </row>
    <row r="9" spans="2:18">
      <c r="B9" s="26"/>
      <c r="C9" s="31"/>
      <c r="D9" s="82"/>
      <c r="E9" s="31"/>
      <c r="F9" s="40"/>
      <c r="G9" s="40"/>
      <c r="H9" s="40"/>
      <c r="I9" s="46"/>
      <c r="J9" s="46"/>
      <c r="K9" s="46"/>
      <c r="L9" s="40"/>
      <c r="M9" s="40"/>
      <c r="N9" s="40"/>
      <c r="O9" s="41"/>
    </row>
    <row r="10" spans="2:18">
      <c r="B10" s="30" t="s">
        <v>1</v>
      </c>
      <c r="C10" s="31"/>
      <c r="D10" s="82"/>
      <c r="E10" s="87"/>
      <c r="F10" s="85"/>
      <c r="G10" s="85"/>
      <c r="H10" s="85"/>
      <c r="I10" s="88"/>
      <c r="J10" s="88"/>
      <c r="K10" s="88"/>
      <c r="L10" s="85"/>
      <c r="M10" s="85"/>
      <c r="N10" s="85"/>
      <c r="O10" s="85"/>
      <c r="R10" s="7"/>
    </row>
    <row r="11" spans="2:18">
      <c r="B11" s="26"/>
      <c r="C11" s="31" t="s">
        <v>2</v>
      </c>
      <c r="D11" s="82"/>
      <c r="E11" s="31"/>
      <c r="F11" s="41"/>
      <c r="G11" s="41"/>
      <c r="H11" s="41"/>
      <c r="I11" s="45"/>
      <c r="J11" s="45"/>
      <c r="K11" s="45"/>
      <c r="L11" s="41"/>
      <c r="M11" s="41"/>
      <c r="N11" s="41"/>
      <c r="O11" s="41"/>
    </row>
    <row r="12" spans="2:18">
      <c r="B12" s="26"/>
      <c r="C12" s="32" t="s">
        <v>36</v>
      </c>
      <c r="D12" s="93">
        <v>10.919600000000001</v>
      </c>
      <c r="E12" s="32">
        <v>10.9</v>
      </c>
      <c r="F12" s="86">
        <v>10.5</v>
      </c>
      <c r="G12" s="86"/>
      <c r="H12" s="41"/>
      <c r="I12" s="45"/>
      <c r="J12" s="79">
        <v>0.63649999999999995</v>
      </c>
      <c r="K12" s="45"/>
      <c r="L12" s="41">
        <v>0.94</v>
      </c>
      <c r="M12" s="41">
        <f t="shared" ref="M12:O19" si="0">D12+G12+J12</f>
        <v>11.556100000000001</v>
      </c>
      <c r="N12" s="41">
        <f t="shared" si="0"/>
        <v>10.9</v>
      </c>
      <c r="O12" s="41">
        <f t="shared" si="0"/>
        <v>11.44</v>
      </c>
    </row>
    <row r="13" spans="2:18">
      <c r="B13" s="26"/>
      <c r="C13" s="32" t="s">
        <v>96</v>
      </c>
      <c r="D13" s="93">
        <v>10.008599999999999</v>
      </c>
      <c r="E13" s="32">
        <v>10.5</v>
      </c>
      <c r="F13" s="86">
        <v>12.2</v>
      </c>
      <c r="G13" s="86"/>
      <c r="H13" s="41"/>
      <c r="I13" s="45"/>
      <c r="J13" s="79">
        <v>1.1778</v>
      </c>
      <c r="K13" s="45"/>
      <c r="L13" s="41">
        <v>2.17</v>
      </c>
      <c r="M13" s="41">
        <f t="shared" si="0"/>
        <v>11.186399999999999</v>
      </c>
      <c r="N13" s="41">
        <f t="shared" si="0"/>
        <v>10.5</v>
      </c>
      <c r="O13" s="41">
        <f t="shared" si="0"/>
        <v>14.37</v>
      </c>
    </row>
    <row r="14" spans="2:18">
      <c r="B14" s="26"/>
      <c r="C14" s="32" t="s">
        <v>37</v>
      </c>
      <c r="D14" s="93">
        <v>6.9279000000000002</v>
      </c>
      <c r="E14" s="32">
        <v>8.1</v>
      </c>
      <c r="F14" s="86">
        <v>9.06</v>
      </c>
      <c r="G14" s="86"/>
      <c r="H14" s="41"/>
      <c r="I14" s="45"/>
      <c r="J14" s="79"/>
      <c r="K14" s="45"/>
      <c r="L14" s="41"/>
      <c r="M14" s="41">
        <f t="shared" si="0"/>
        <v>6.9279000000000002</v>
      </c>
      <c r="N14" s="41">
        <f t="shared" si="0"/>
        <v>8.1</v>
      </c>
      <c r="O14" s="41">
        <f t="shared" si="0"/>
        <v>9.06</v>
      </c>
    </row>
    <row r="15" spans="2:18">
      <c r="B15" s="26"/>
      <c r="C15" s="33" t="s">
        <v>97</v>
      </c>
      <c r="D15" s="94">
        <v>9.7972000000000001</v>
      </c>
      <c r="E15" s="33">
        <v>10.9</v>
      </c>
      <c r="F15" s="86">
        <v>11.15</v>
      </c>
      <c r="G15" s="86"/>
      <c r="H15" s="41"/>
      <c r="I15" s="45"/>
      <c r="J15" s="79"/>
      <c r="K15" s="45"/>
      <c r="L15" s="41"/>
      <c r="M15" s="41">
        <f t="shared" si="0"/>
        <v>9.7972000000000001</v>
      </c>
      <c r="N15" s="41">
        <f t="shared" si="0"/>
        <v>10.9</v>
      </c>
      <c r="O15" s="41">
        <f t="shared" si="0"/>
        <v>11.15</v>
      </c>
    </row>
    <row r="16" spans="2:18">
      <c r="B16" s="26"/>
      <c r="C16" s="31" t="s">
        <v>3</v>
      </c>
      <c r="D16" s="82">
        <v>6.8982999999999999</v>
      </c>
      <c r="E16" s="33">
        <v>8.3000000000000007</v>
      </c>
      <c r="F16" s="86">
        <v>10.57</v>
      </c>
      <c r="G16" s="86"/>
      <c r="H16" s="41"/>
      <c r="I16" s="45"/>
      <c r="J16" s="79"/>
      <c r="K16" s="45"/>
      <c r="L16" s="41"/>
      <c r="M16" s="41">
        <f t="shared" si="0"/>
        <v>6.8982999999999999</v>
      </c>
      <c r="N16" s="41">
        <f t="shared" si="0"/>
        <v>8.3000000000000007</v>
      </c>
      <c r="O16" s="41">
        <f t="shared" si="0"/>
        <v>10.57</v>
      </c>
    </row>
    <row r="17" spans="2:15">
      <c r="B17" s="26"/>
      <c r="C17" s="31" t="s">
        <v>4</v>
      </c>
      <c r="D17" s="82"/>
      <c r="E17" s="33"/>
      <c r="F17" s="86"/>
      <c r="G17" s="86"/>
      <c r="H17" s="41"/>
      <c r="I17" s="45"/>
      <c r="J17" s="79"/>
      <c r="K17" s="45"/>
      <c r="L17" s="41"/>
      <c r="M17" s="41">
        <f t="shared" si="0"/>
        <v>0</v>
      </c>
      <c r="N17" s="41">
        <f t="shared" si="0"/>
        <v>0</v>
      </c>
      <c r="O17" s="41">
        <f t="shared" si="0"/>
        <v>0</v>
      </c>
    </row>
    <row r="18" spans="2:15">
      <c r="B18" s="26"/>
      <c r="C18" s="31" t="s">
        <v>5</v>
      </c>
      <c r="D18" s="82">
        <v>6.5967000000000002</v>
      </c>
      <c r="E18" s="33">
        <v>6.8</v>
      </c>
      <c r="F18" s="86">
        <v>7.07</v>
      </c>
      <c r="G18" s="86"/>
      <c r="H18" s="41"/>
      <c r="I18" s="45"/>
      <c r="J18" s="79"/>
      <c r="K18" s="45"/>
      <c r="L18" s="41"/>
      <c r="M18" s="41">
        <f t="shared" si="0"/>
        <v>6.5967000000000002</v>
      </c>
      <c r="N18" s="41">
        <f t="shared" si="0"/>
        <v>6.8</v>
      </c>
      <c r="O18" s="41">
        <f t="shared" si="0"/>
        <v>7.07</v>
      </c>
    </row>
    <row r="19" spans="2:15">
      <c r="B19" s="26"/>
      <c r="C19" s="31" t="s">
        <v>7</v>
      </c>
      <c r="D19" s="82">
        <v>3.3332999999999999</v>
      </c>
      <c r="E19" s="33">
        <v>1.7</v>
      </c>
      <c r="F19" s="86">
        <v>1.7</v>
      </c>
      <c r="G19" s="86"/>
      <c r="H19" s="41"/>
      <c r="I19" s="45"/>
      <c r="J19" s="79"/>
      <c r="K19" s="45"/>
      <c r="L19" s="41"/>
      <c r="M19" s="41">
        <f t="shared" si="0"/>
        <v>3.3332999999999999</v>
      </c>
      <c r="N19" s="41">
        <f t="shared" si="0"/>
        <v>1.7</v>
      </c>
      <c r="O19" s="41">
        <f t="shared" si="0"/>
        <v>1.7</v>
      </c>
    </row>
    <row r="20" spans="2:15">
      <c r="B20" s="30" t="s">
        <v>8</v>
      </c>
      <c r="C20" s="34"/>
      <c r="D20" s="89">
        <f>SUM(D12:D19)</f>
        <v>54.4816</v>
      </c>
      <c r="E20" s="89">
        <f>SUM(E12:E19)</f>
        <v>57.2</v>
      </c>
      <c r="F20" s="89">
        <f>SUM(F12:F19)</f>
        <v>62.25</v>
      </c>
      <c r="G20" s="89"/>
      <c r="H20" s="42"/>
      <c r="I20" s="45"/>
      <c r="J20" s="79">
        <f>SUM(J12:J19)</f>
        <v>1.8142999999999998</v>
      </c>
      <c r="K20" s="89">
        <v>1.6</v>
      </c>
      <c r="L20" s="89">
        <f>SUM(L12:L19)</f>
        <v>3.11</v>
      </c>
      <c r="M20" s="42">
        <f>SUM(M12:M19)</f>
        <v>56.295900000000003</v>
      </c>
      <c r="N20" s="89">
        <v>58.8</v>
      </c>
      <c r="O20" s="42">
        <f>SUM(O12:O19)</f>
        <v>65.36</v>
      </c>
    </row>
    <row r="21" spans="2:15">
      <c r="B21" s="26"/>
      <c r="C21" s="31"/>
      <c r="D21" s="31"/>
      <c r="E21" s="31"/>
      <c r="F21" s="41"/>
      <c r="G21" s="41"/>
      <c r="H21" s="41"/>
      <c r="I21" s="42"/>
      <c r="J21" s="48"/>
      <c r="K21" s="42"/>
      <c r="L21" s="41"/>
      <c r="M21" s="41"/>
      <c r="N21" s="41"/>
      <c r="O21" s="41"/>
    </row>
    <row r="22" spans="2:15">
      <c r="B22" s="30" t="s">
        <v>12</v>
      </c>
      <c r="C22" s="31" t="s">
        <v>4</v>
      </c>
      <c r="D22" s="82">
        <v>5.2694000000000001</v>
      </c>
      <c r="E22" s="31">
        <v>4.8</v>
      </c>
      <c r="F22" s="42">
        <v>6.18</v>
      </c>
      <c r="G22" s="42"/>
      <c r="H22" s="42"/>
      <c r="I22" s="45"/>
      <c r="J22" s="79"/>
      <c r="K22" s="45"/>
      <c r="L22" s="42"/>
      <c r="M22" s="42">
        <f>D22+J22</f>
        <v>5.2694000000000001</v>
      </c>
      <c r="N22" s="42">
        <f>E22+K22</f>
        <v>4.8</v>
      </c>
      <c r="O22" s="42">
        <f>F22+L22</f>
        <v>6.18</v>
      </c>
    </row>
    <row r="23" spans="2:15">
      <c r="B23" s="26"/>
      <c r="C23" s="31"/>
      <c r="D23" s="82"/>
      <c r="E23" s="31"/>
      <c r="F23" s="41"/>
      <c r="G23" s="41"/>
      <c r="H23" s="41"/>
      <c r="I23" s="42"/>
      <c r="J23" s="48"/>
      <c r="K23" s="42"/>
      <c r="L23" s="41"/>
      <c r="M23" s="41"/>
      <c r="N23" s="41"/>
      <c r="O23" s="41"/>
    </row>
    <row r="24" spans="2:15">
      <c r="B24" s="30" t="s">
        <v>9</v>
      </c>
      <c r="C24" s="31" t="s">
        <v>11</v>
      </c>
      <c r="D24" s="82">
        <v>17.060300000000002</v>
      </c>
      <c r="E24" s="31">
        <v>18.600000000000001</v>
      </c>
      <c r="F24" s="42">
        <v>20.92</v>
      </c>
      <c r="G24" s="42"/>
      <c r="H24" s="42"/>
      <c r="I24" s="45"/>
      <c r="J24" s="79">
        <v>0.23499999999999999</v>
      </c>
      <c r="K24" s="45"/>
      <c r="L24" s="42"/>
      <c r="M24" s="42">
        <f>D24+J24</f>
        <v>17.295300000000001</v>
      </c>
      <c r="N24" s="42">
        <f>E24+K24</f>
        <v>18.600000000000001</v>
      </c>
      <c r="O24" s="42">
        <f>F24+L24</f>
        <v>20.92</v>
      </c>
    </row>
    <row r="25" spans="2:15">
      <c r="B25" s="30"/>
      <c r="C25" s="31"/>
      <c r="D25" s="82"/>
      <c r="E25" s="31"/>
      <c r="F25" s="41"/>
      <c r="G25" s="41"/>
      <c r="H25" s="41"/>
      <c r="I25" s="42"/>
      <c r="J25" s="48"/>
      <c r="K25" s="42"/>
      <c r="L25" s="41"/>
      <c r="M25" s="41"/>
      <c r="N25" s="41"/>
      <c r="O25" s="41"/>
    </row>
    <row r="26" spans="2:15" ht="14.25">
      <c r="B26" s="30" t="s">
        <v>10</v>
      </c>
      <c r="C26" s="31" t="s">
        <v>73</v>
      </c>
      <c r="D26" s="82"/>
      <c r="E26" s="31"/>
      <c r="F26" s="41"/>
      <c r="G26" s="41"/>
      <c r="H26" s="41"/>
      <c r="I26" s="42"/>
      <c r="J26" s="48"/>
      <c r="K26" s="42"/>
      <c r="L26" s="41"/>
      <c r="M26" s="41"/>
      <c r="N26" s="41"/>
      <c r="O26" s="41"/>
    </row>
    <row r="27" spans="2:15">
      <c r="B27" s="26"/>
      <c r="C27" s="31" t="s">
        <v>15</v>
      </c>
      <c r="D27" s="82">
        <v>13.172499999999999</v>
      </c>
      <c r="E27" s="31">
        <v>14.1</v>
      </c>
      <c r="F27" s="41">
        <v>15.82</v>
      </c>
      <c r="G27" s="41"/>
      <c r="H27" s="41"/>
      <c r="I27" s="45"/>
      <c r="J27" s="45"/>
      <c r="K27" s="80">
        <v>1.3</v>
      </c>
      <c r="L27" s="41">
        <v>1.66</v>
      </c>
      <c r="M27" s="41">
        <f t="shared" ref="M27:O31" si="1">D27+J27</f>
        <v>13.172499999999999</v>
      </c>
      <c r="N27" s="41">
        <f t="shared" si="1"/>
        <v>15.4</v>
      </c>
      <c r="O27" s="41">
        <f t="shared" si="1"/>
        <v>17.48</v>
      </c>
    </row>
    <row r="28" spans="2:15">
      <c r="B28" s="26"/>
      <c r="C28" s="31" t="s">
        <v>13</v>
      </c>
      <c r="D28" s="82">
        <v>5.984</v>
      </c>
      <c r="E28" s="31">
        <v>7.7</v>
      </c>
      <c r="F28" s="41">
        <v>8.56</v>
      </c>
      <c r="G28" s="41"/>
      <c r="H28" s="41"/>
      <c r="I28" s="45"/>
      <c r="J28" s="45"/>
      <c r="K28" s="45"/>
      <c r="L28" s="41">
        <v>0.25</v>
      </c>
      <c r="M28" s="41">
        <f t="shared" si="1"/>
        <v>5.984</v>
      </c>
      <c r="N28" s="41">
        <f t="shared" si="1"/>
        <v>7.7</v>
      </c>
      <c r="O28" s="41">
        <f t="shared" si="1"/>
        <v>8.81</v>
      </c>
    </row>
    <row r="29" spans="2:15">
      <c r="B29" s="26"/>
      <c r="C29" s="31" t="s">
        <v>0</v>
      </c>
      <c r="D29" s="82">
        <v>4.2</v>
      </c>
      <c r="E29" s="31">
        <v>4.2</v>
      </c>
      <c r="F29" s="41">
        <v>4.5999999999999996</v>
      </c>
      <c r="G29" s="41"/>
      <c r="H29" s="41"/>
      <c r="I29" s="45"/>
      <c r="J29" s="45"/>
      <c r="K29" s="45"/>
      <c r="L29" s="41"/>
      <c r="M29" s="41">
        <f t="shared" si="1"/>
        <v>4.2</v>
      </c>
      <c r="N29" s="41">
        <f t="shared" si="1"/>
        <v>4.2</v>
      </c>
      <c r="O29" s="41">
        <f t="shared" si="1"/>
        <v>4.5999999999999996</v>
      </c>
    </row>
    <row r="30" spans="2:15">
      <c r="B30" s="26"/>
      <c r="C30" s="31" t="s">
        <v>14</v>
      </c>
      <c r="D30" s="82">
        <v>3.1638999999999999</v>
      </c>
      <c r="E30" s="82">
        <v>4</v>
      </c>
      <c r="F30" s="41">
        <v>4.2699999999999996</v>
      </c>
      <c r="G30" s="41"/>
      <c r="H30" s="41"/>
      <c r="I30" s="45"/>
      <c r="J30" s="45"/>
      <c r="K30" s="45"/>
      <c r="L30" s="41">
        <v>0.5</v>
      </c>
      <c r="M30" s="41">
        <f t="shared" si="1"/>
        <v>3.1638999999999999</v>
      </c>
      <c r="N30" s="41">
        <f t="shared" si="1"/>
        <v>4</v>
      </c>
      <c r="O30" s="41">
        <f t="shared" si="1"/>
        <v>4.7699999999999996</v>
      </c>
    </row>
    <row r="31" spans="2:15">
      <c r="B31" s="26"/>
      <c r="C31" s="31" t="s">
        <v>19</v>
      </c>
      <c r="D31" s="82">
        <v>3.1</v>
      </c>
      <c r="E31" s="31">
        <v>4.9000000000000004</v>
      </c>
      <c r="F31" s="41">
        <v>5.5</v>
      </c>
      <c r="G31" s="41"/>
      <c r="H31" s="41"/>
      <c r="I31" s="45"/>
      <c r="J31" s="45"/>
      <c r="K31" s="45"/>
      <c r="L31" s="41">
        <v>0.16</v>
      </c>
      <c r="M31" s="41">
        <f t="shared" si="1"/>
        <v>3.1</v>
      </c>
      <c r="N31" s="41">
        <f t="shared" si="1"/>
        <v>4.9000000000000004</v>
      </c>
      <c r="O31" s="41">
        <f t="shared" si="1"/>
        <v>5.66</v>
      </c>
    </row>
    <row r="32" spans="2:15">
      <c r="B32" s="26" t="s">
        <v>8</v>
      </c>
      <c r="C32" s="31"/>
      <c r="D32" s="42">
        <f>SUM(D27:D31)</f>
        <v>29.620400000000004</v>
      </c>
      <c r="E32" s="42">
        <f>SUM(E27:E31)</f>
        <v>34.9</v>
      </c>
      <c r="F32" s="42">
        <f>SUM(F27:F31)</f>
        <v>38.75</v>
      </c>
      <c r="G32" s="42"/>
      <c r="H32" s="42"/>
      <c r="I32" s="45"/>
      <c r="J32" s="42">
        <f t="shared" ref="J32" si="2">SUM(J27:J31)</f>
        <v>0</v>
      </c>
      <c r="K32" s="42">
        <f t="shared" ref="K32:O32" si="3">SUM(K27:K31)</f>
        <v>1.3</v>
      </c>
      <c r="L32" s="42">
        <f t="shared" si="3"/>
        <v>2.5700000000000003</v>
      </c>
      <c r="M32" s="42">
        <f t="shared" si="3"/>
        <v>29.620400000000004</v>
      </c>
      <c r="N32" s="42">
        <f t="shared" si="3"/>
        <v>36.200000000000003</v>
      </c>
      <c r="O32" s="42">
        <f t="shared" si="3"/>
        <v>41.319999999999993</v>
      </c>
    </row>
    <row r="33" spans="2:16">
      <c r="B33" s="26"/>
      <c r="C33" s="31"/>
      <c r="D33" s="31"/>
      <c r="E33" s="31"/>
      <c r="F33" s="90"/>
      <c r="G33" s="90"/>
      <c r="H33" s="41"/>
      <c r="I33" s="41"/>
      <c r="J33" s="41"/>
      <c r="K33" s="41"/>
      <c r="L33" s="41"/>
      <c r="M33" s="41"/>
      <c r="N33" s="41"/>
      <c r="O33" s="41"/>
    </row>
    <row r="34" spans="2:16">
      <c r="B34" s="30" t="s">
        <v>16</v>
      </c>
      <c r="C34" s="31"/>
      <c r="D34" s="31"/>
      <c r="E34" s="3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2:16">
      <c r="B35" s="35" t="s">
        <v>33</v>
      </c>
      <c r="C35" s="31"/>
      <c r="D35" s="31"/>
      <c r="E35" s="3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2:16">
      <c r="B36" s="26"/>
      <c r="C36" s="36" t="s">
        <v>48</v>
      </c>
      <c r="D36" s="36"/>
      <c r="E36" s="36"/>
      <c r="F36" s="43"/>
      <c r="G36" s="43"/>
      <c r="H36" s="43"/>
      <c r="I36" s="41"/>
      <c r="J36" s="41"/>
      <c r="K36" s="41"/>
      <c r="L36" s="41"/>
      <c r="M36" s="41">
        <f t="shared" ref="M36:O42" si="4">D36+G36+J36</f>
        <v>0</v>
      </c>
      <c r="N36" s="41">
        <f t="shared" si="4"/>
        <v>0</v>
      </c>
      <c r="O36" s="41">
        <f t="shared" si="4"/>
        <v>0</v>
      </c>
    </row>
    <row r="37" spans="2:16">
      <c r="B37" s="26"/>
      <c r="C37" s="36" t="s">
        <v>49</v>
      </c>
      <c r="D37" s="91">
        <v>5.9919000000000002</v>
      </c>
      <c r="E37" s="36">
        <v>6.6</v>
      </c>
      <c r="F37" s="41">
        <v>6</v>
      </c>
      <c r="G37" s="41"/>
      <c r="H37" s="41"/>
      <c r="I37" s="41"/>
      <c r="J37" s="41">
        <v>5.2694000000000001</v>
      </c>
      <c r="K37" s="41">
        <v>4.5</v>
      </c>
      <c r="L37" s="41">
        <v>2.17</v>
      </c>
      <c r="M37" s="41">
        <f t="shared" si="4"/>
        <v>11.2613</v>
      </c>
      <c r="N37" s="41">
        <f t="shared" si="4"/>
        <v>11.1</v>
      </c>
      <c r="O37" s="41">
        <f t="shared" si="4"/>
        <v>8.17</v>
      </c>
    </row>
    <row r="38" spans="2:16">
      <c r="B38" s="26"/>
      <c r="C38" s="36" t="s">
        <v>50</v>
      </c>
      <c r="D38" s="36"/>
      <c r="E38" s="36"/>
      <c r="F38" s="41"/>
      <c r="G38" s="41"/>
      <c r="H38" s="41"/>
      <c r="I38" s="41"/>
      <c r="J38" s="41"/>
      <c r="K38" s="41"/>
      <c r="L38" s="41"/>
      <c r="M38" s="41">
        <f t="shared" si="4"/>
        <v>0</v>
      </c>
      <c r="N38" s="41">
        <f t="shared" si="4"/>
        <v>0</v>
      </c>
      <c r="O38" s="41">
        <f t="shared" si="4"/>
        <v>0</v>
      </c>
    </row>
    <row r="39" spans="2:16">
      <c r="B39" s="26"/>
      <c r="C39" s="36" t="s">
        <v>51</v>
      </c>
      <c r="D39" s="36"/>
      <c r="E39" s="36"/>
      <c r="F39" s="43"/>
      <c r="G39" s="43"/>
      <c r="H39" s="43"/>
      <c r="I39" s="41"/>
      <c r="J39" s="41"/>
      <c r="K39" s="41"/>
      <c r="L39" s="41"/>
      <c r="M39" s="41">
        <f t="shared" si="4"/>
        <v>0</v>
      </c>
      <c r="N39" s="41">
        <f t="shared" si="4"/>
        <v>0</v>
      </c>
      <c r="O39" s="41">
        <f t="shared" si="4"/>
        <v>0</v>
      </c>
    </row>
    <row r="40" spans="2:16">
      <c r="B40" s="26"/>
      <c r="C40" s="36" t="s">
        <v>52</v>
      </c>
      <c r="D40" s="36">
        <v>4</v>
      </c>
      <c r="E40" s="91">
        <v>4</v>
      </c>
      <c r="F40" s="41">
        <v>4</v>
      </c>
      <c r="G40" s="41"/>
      <c r="H40" s="41"/>
      <c r="I40" s="41"/>
      <c r="J40" s="41"/>
      <c r="K40" s="41"/>
      <c r="L40" s="41"/>
      <c r="M40" s="41">
        <f t="shared" si="4"/>
        <v>4</v>
      </c>
      <c r="N40" s="41">
        <f t="shared" si="4"/>
        <v>4</v>
      </c>
      <c r="O40" s="41">
        <f t="shared" si="4"/>
        <v>4</v>
      </c>
    </row>
    <row r="41" spans="2:16">
      <c r="B41" s="26"/>
      <c r="C41" s="36" t="s">
        <v>64</v>
      </c>
      <c r="D41" s="36"/>
      <c r="E41" s="36"/>
      <c r="F41" s="43"/>
      <c r="G41" s="43"/>
      <c r="H41" s="43"/>
      <c r="I41" s="41"/>
      <c r="J41" s="41"/>
      <c r="K41" s="41"/>
      <c r="L41" s="41"/>
      <c r="M41" s="41">
        <f t="shared" si="4"/>
        <v>0</v>
      </c>
      <c r="N41" s="41">
        <f t="shared" si="4"/>
        <v>0</v>
      </c>
      <c r="O41" s="41">
        <f t="shared" si="4"/>
        <v>0</v>
      </c>
    </row>
    <row r="42" spans="2:16">
      <c r="B42" s="26"/>
      <c r="C42" s="36" t="s">
        <v>65</v>
      </c>
      <c r="D42" s="36">
        <v>1.1000000000000001</v>
      </c>
      <c r="E42" s="32">
        <v>1.1000000000000001</v>
      </c>
      <c r="F42" s="41">
        <v>1</v>
      </c>
      <c r="G42" s="41"/>
      <c r="H42" s="41"/>
      <c r="I42" s="41"/>
      <c r="J42" s="41"/>
      <c r="K42" s="41"/>
      <c r="L42" s="41">
        <v>0.83</v>
      </c>
      <c r="M42" s="86">
        <f t="shared" si="4"/>
        <v>1.1000000000000001</v>
      </c>
      <c r="N42" s="86">
        <f t="shared" si="4"/>
        <v>1.1000000000000001</v>
      </c>
      <c r="O42" s="41">
        <f t="shared" si="4"/>
        <v>1.83</v>
      </c>
    </row>
    <row r="43" spans="2:16">
      <c r="B43" s="63"/>
      <c r="C43" s="36" t="s">
        <v>8</v>
      </c>
      <c r="D43" s="66">
        <f>SUM(D37:D42)</f>
        <v>11.091900000000001</v>
      </c>
      <c r="E43" s="66">
        <f>SUM(E37:E42)</f>
        <v>11.7</v>
      </c>
      <c r="F43" s="66">
        <f>SUM(F37:F42)</f>
        <v>11</v>
      </c>
      <c r="G43" s="66"/>
      <c r="H43" s="66"/>
      <c r="I43" s="66"/>
      <c r="J43" s="66">
        <f t="shared" ref="J43:L43" si="5">SUM(J37:J42)</f>
        <v>5.2694000000000001</v>
      </c>
      <c r="K43" s="66">
        <f t="shared" si="5"/>
        <v>4.5</v>
      </c>
      <c r="L43" s="66">
        <f t="shared" si="5"/>
        <v>3</v>
      </c>
      <c r="M43" s="44">
        <f>SUM(M36:M42)</f>
        <v>16.3613</v>
      </c>
      <c r="N43" s="44">
        <f>SUM(N36:N42)</f>
        <v>16.2</v>
      </c>
      <c r="O43" s="44">
        <f>SUM(O36:O42)</f>
        <v>14</v>
      </c>
    </row>
    <row r="44" spans="2:16">
      <c r="B44" s="26" t="s">
        <v>70</v>
      </c>
      <c r="C44" s="36"/>
      <c r="D44" s="36"/>
      <c r="E44" s="36"/>
      <c r="F44" s="41"/>
      <c r="G44" s="41">
        <v>0.1</v>
      </c>
      <c r="H44" s="41">
        <v>0.2</v>
      </c>
      <c r="I44" s="41">
        <v>0.3</v>
      </c>
      <c r="J44" s="41"/>
      <c r="K44" s="41"/>
      <c r="L44" s="41"/>
      <c r="M44" s="41">
        <f>G44+J44</f>
        <v>0.1</v>
      </c>
      <c r="N44" s="41">
        <f>H44+K44</f>
        <v>0.2</v>
      </c>
      <c r="O44" s="41">
        <f>I44+L44</f>
        <v>0.3</v>
      </c>
      <c r="P44" s="4"/>
    </row>
    <row r="45" spans="2:16">
      <c r="B45" s="26"/>
      <c r="C45" s="36"/>
      <c r="D45" s="36"/>
      <c r="E45" s="36"/>
      <c r="F45" s="41"/>
      <c r="G45" s="41"/>
      <c r="H45" s="41"/>
      <c r="I45" s="41"/>
      <c r="J45" s="41"/>
      <c r="K45" s="41"/>
      <c r="L45" s="41"/>
      <c r="M45" s="41"/>
      <c r="N45" s="41"/>
      <c r="O45" s="41"/>
    </row>
    <row r="46" spans="2:16">
      <c r="B46" s="63" t="s">
        <v>18</v>
      </c>
      <c r="C46" s="36" t="s">
        <v>2</v>
      </c>
      <c r="D46" s="36"/>
      <c r="E46" s="36"/>
      <c r="F46" s="41"/>
      <c r="G46" s="41">
        <v>55.769100000000002</v>
      </c>
      <c r="H46" s="41">
        <v>55.5</v>
      </c>
      <c r="I46" s="41">
        <v>57.52</v>
      </c>
      <c r="J46" s="41"/>
      <c r="K46" s="41"/>
      <c r="L46" s="41"/>
      <c r="M46" s="41">
        <f>G46+J46</f>
        <v>55.769100000000002</v>
      </c>
      <c r="N46" s="41">
        <f>H46+K46</f>
        <v>55.5</v>
      </c>
      <c r="O46" s="41">
        <f>I46+L46</f>
        <v>57.52</v>
      </c>
    </row>
    <row r="47" spans="2:16">
      <c r="B47" s="26"/>
      <c r="C47" s="36"/>
      <c r="D47" s="36"/>
      <c r="E47" s="36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2:16" s="59" customFormat="1">
      <c r="B48" s="60" t="s">
        <v>21</v>
      </c>
      <c r="C48" s="61"/>
      <c r="D48" s="58">
        <f>D8+D20+D22+D24+D32+D36+D37+D38+D39+D40+D41+D42</f>
        <v>119.5236</v>
      </c>
      <c r="E48" s="58">
        <f>E8+E20+E22+E24+E32+E36+E37+E38+E39+E40+E41+E42</f>
        <v>129.19999999999999</v>
      </c>
      <c r="F48" s="58">
        <f>F8+F20+F22+F24+F32+F36+F37+F38+F39+F40+F41+F42</f>
        <v>141.10000000000002</v>
      </c>
      <c r="G48" s="58">
        <f>G36+G37+G38+G39+G40+G41+G42+G44+G46</f>
        <v>55.869100000000003</v>
      </c>
      <c r="H48" s="58">
        <f>H36+H37+H38+H39+H40+H41+H42+H44+H46</f>
        <v>55.7</v>
      </c>
      <c r="I48" s="58">
        <f>I36+I37+I38+I39+I40+I41+I42+I44+I46</f>
        <v>57.82</v>
      </c>
      <c r="J48" s="58">
        <f t="shared" ref="J48:O48" si="6">J8+J20+J22+J24+J32+J36+J37+J38+J39+J40+J41+J42+J44+J46</f>
        <v>7.3186999999999998</v>
      </c>
      <c r="K48" s="58">
        <f t="shared" si="6"/>
        <v>7.4</v>
      </c>
      <c r="L48" s="58">
        <f t="shared" si="6"/>
        <v>8.68</v>
      </c>
      <c r="M48" s="58">
        <f t="shared" si="6"/>
        <v>182.7114</v>
      </c>
      <c r="N48" s="58">
        <f t="shared" si="6"/>
        <v>192.29999999999998</v>
      </c>
      <c r="O48" s="58">
        <f t="shared" si="6"/>
        <v>207.6</v>
      </c>
    </row>
    <row r="49" spans="2:15">
      <c r="B49" s="6"/>
      <c r="C49" s="54"/>
      <c r="D49" s="54"/>
      <c r="E49" s="54"/>
      <c r="F49" s="51"/>
      <c r="G49" s="51"/>
      <c r="H49" s="51"/>
      <c r="I49" s="51"/>
      <c r="J49" s="51"/>
      <c r="K49" s="51"/>
      <c r="L49" s="51"/>
      <c r="M49" s="51"/>
      <c r="N49" s="51"/>
      <c r="O49" s="51"/>
    </row>
    <row r="50" spans="2:15">
      <c r="B50" s="15" t="s">
        <v>82</v>
      </c>
      <c r="C50" s="14"/>
      <c r="D50" s="14"/>
      <c r="E50" s="14"/>
      <c r="F50" s="5"/>
      <c r="G50" s="5"/>
      <c r="H50" s="5"/>
      <c r="I50" s="5"/>
      <c r="J50" s="5"/>
      <c r="K50" s="51"/>
      <c r="L50" s="51"/>
      <c r="M50" s="51"/>
      <c r="N50" s="51"/>
      <c r="O50" s="51"/>
    </row>
    <row r="51" spans="2:15">
      <c r="B51" s="15" t="s">
        <v>83</v>
      </c>
      <c r="C51" s="15"/>
      <c r="D51" s="15"/>
      <c r="E51" s="15"/>
      <c r="L51" s="5"/>
      <c r="M51" s="5"/>
      <c r="N51" s="5"/>
      <c r="O51" s="5"/>
    </row>
    <row r="52" spans="2:15">
      <c r="B52" s="15" t="s">
        <v>84</v>
      </c>
      <c r="C52" s="15"/>
      <c r="D52" s="15"/>
      <c r="E52" s="15"/>
      <c r="L52" s="5"/>
      <c r="M52" s="5"/>
      <c r="N52" s="5"/>
      <c r="O52" s="5"/>
    </row>
    <row r="53" spans="2:15">
      <c r="B53" s="14" t="s">
        <v>28</v>
      </c>
      <c r="C53" s="14"/>
      <c r="D53" s="14"/>
      <c r="E53" s="14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2:15">
      <c r="B54" s="15" t="s">
        <v>26</v>
      </c>
      <c r="C54" s="15"/>
      <c r="D54" s="15"/>
      <c r="E54" s="15"/>
    </row>
    <row r="55" spans="2:15">
      <c r="B55" s="15" t="s">
        <v>27</v>
      </c>
      <c r="C55" s="15"/>
      <c r="D55" s="15"/>
      <c r="E55" s="15"/>
    </row>
    <row r="56" spans="2:15">
      <c r="B56" s="15" t="s">
        <v>34</v>
      </c>
      <c r="C56" s="15"/>
      <c r="D56" s="15"/>
      <c r="E56" s="15"/>
    </row>
    <row r="57" spans="2:15">
      <c r="B57" s="15"/>
      <c r="C57" s="15"/>
      <c r="D57" s="15"/>
      <c r="E57" s="15"/>
    </row>
    <row r="58" spans="2:15">
      <c r="B58" s="15"/>
      <c r="C58" s="15"/>
      <c r="D58" s="15"/>
      <c r="E58" s="15"/>
    </row>
    <row r="60" spans="2:15">
      <c r="B60" s="15" t="s">
        <v>22</v>
      </c>
      <c r="C60" s="15"/>
      <c r="D60" s="15"/>
      <c r="E60" s="15"/>
    </row>
    <row r="61" spans="2:15">
      <c r="B61" s="17" t="s">
        <v>24</v>
      </c>
      <c r="C61" s="15"/>
      <c r="D61" s="15"/>
      <c r="E61" s="15"/>
    </row>
    <row r="62" spans="2:15">
      <c r="B62" s="17" t="s">
        <v>23</v>
      </c>
      <c r="C62" s="15"/>
      <c r="D62" s="15"/>
      <c r="E62" s="15"/>
    </row>
    <row r="63" spans="2:15">
      <c r="B63" s="15" t="s">
        <v>30</v>
      </c>
      <c r="C63" s="15"/>
      <c r="D63" s="15"/>
      <c r="E63" s="15"/>
    </row>
    <row r="64" spans="2:15">
      <c r="B64" s="15" t="s">
        <v>25</v>
      </c>
      <c r="C64" s="15"/>
      <c r="D64" s="15"/>
      <c r="E64" s="15"/>
    </row>
    <row r="65" spans="2:5">
      <c r="B65" s="17" t="s">
        <v>38</v>
      </c>
      <c r="C65" s="15"/>
      <c r="D65" s="15"/>
      <c r="E65" s="15"/>
    </row>
    <row r="66" spans="2:5">
      <c r="B66" s="15" t="s">
        <v>31</v>
      </c>
      <c r="C66" s="15"/>
      <c r="D66" s="15"/>
      <c r="E66" s="15"/>
    </row>
    <row r="67" spans="2:5">
      <c r="B67" s="17" t="s">
        <v>32</v>
      </c>
      <c r="C67" s="15"/>
      <c r="D67" s="15"/>
      <c r="E67" s="15"/>
    </row>
    <row r="68" spans="2:5">
      <c r="B68" s="15"/>
      <c r="C68" s="15"/>
      <c r="D68" s="15"/>
      <c r="E68" s="15"/>
    </row>
    <row r="69" spans="2:5">
      <c r="B69" s="15"/>
      <c r="C69" s="15"/>
      <c r="D69" s="15"/>
      <c r="E69" s="15"/>
    </row>
    <row r="70" spans="2:5">
      <c r="B70" s="15"/>
      <c r="C70" s="15"/>
      <c r="D70" s="15"/>
      <c r="E70" s="15"/>
    </row>
  </sheetData>
  <mergeCells count="4">
    <mergeCell ref="J3:L5"/>
    <mergeCell ref="M3:O5"/>
    <mergeCell ref="D3:F5"/>
    <mergeCell ref="G3:I5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64"/>
  <sheetViews>
    <sheetView showGridLines="0" topLeftCell="A10" workbookViewId="0">
      <selection activeCell="C50" sqref="C50"/>
    </sheetView>
  </sheetViews>
  <sheetFormatPr defaultRowHeight="12.75"/>
  <cols>
    <col min="1" max="1" width="2.85546875" customWidth="1"/>
    <col min="2" max="2" width="4.85546875" customWidth="1"/>
    <col min="3" max="3" width="20.28515625" bestFit="1" customWidth="1"/>
    <col min="4" max="15" width="11.28515625" customWidth="1"/>
    <col min="16" max="16" width="11.85546875" customWidth="1"/>
    <col min="17" max="17" width="33.140625" customWidth="1"/>
  </cols>
  <sheetData>
    <row r="1" spans="2:18">
      <c r="B1" s="14" t="s">
        <v>92</v>
      </c>
      <c r="C1" s="15"/>
      <c r="D1" s="15"/>
      <c r="E1" s="15"/>
    </row>
    <row r="2" spans="2:18">
      <c r="B2" s="15"/>
      <c r="C2" s="15"/>
      <c r="D2" s="15"/>
      <c r="E2" s="15"/>
    </row>
    <row r="3" spans="2:18">
      <c r="B3" s="139"/>
      <c r="C3" s="140"/>
      <c r="D3" s="163" t="s">
        <v>85</v>
      </c>
      <c r="E3" s="169"/>
      <c r="F3" s="170"/>
      <c r="G3" s="175" t="s">
        <v>86</v>
      </c>
      <c r="H3" s="176"/>
      <c r="I3" s="177"/>
      <c r="J3" s="175" t="s">
        <v>87</v>
      </c>
      <c r="K3" s="176"/>
      <c r="L3" s="177"/>
      <c r="M3" s="175" t="s">
        <v>88</v>
      </c>
      <c r="N3" s="176"/>
      <c r="O3" s="177"/>
      <c r="P3" s="1"/>
    </row>
    <row r="4" spans="2:18">
      <c r="B4" s="141"/>
      <c r="C4" s="142"/>
      <c r="D4" s="164"/>
      <c r="E4" s="171"/>
      <c r="F4" s="172"/>
      <c r="G4" s="178"/>
      <c r="H4" s="179"/>
      <c r="I4" s="180"/>
      <c r="J4" s="178"/>
      <c r="K4" s="179"/>
      <c r="L4" s="180"/>
      <c r="M4" s="178"/>
      <c r="N4" s="179"/>
      <c r="O4" s="180"/>
      <c r="P4" s="1"/>
    </row>
    <row r="5" spans="2:18">
      <c r="B5" s="143"/>
      <c r="C5" s="144"/>
      <c r="D5" s="165"/>
      <c r="E5" s="173"/>
      <c r="F5" s="174"/>
      <c r="G5" s="181"/>
      <c r="H5" s="182"/>
      <c r="I5" s="183"/>
      <c r="J5" s="181"/>
      <c r="K5" s="182"/>
      <c r="L5" s="183"/>
      <c r="M5" s="181"/>
      <c r="N5" s="182"/>
      <c r="O5" s="183"/>
      <c r="P5" s="10"/>
      <c r="Q5" s="11"/>
    </row>
    <row r="6" spans="2:18">
      <c r="B6" s="141"/>
      <c r="C6" s="142"/>
      <c r="D6" s="145">
        <v>2012</v>
      </c>
      <c r="E6" s="145">
        <v>2011</v>
      </c>
      <c r="F6" s="145">
        <v>2010</v>
      </c>
      <c r="G6" s="145">
        <v>2012</v>
      </c>
      <c r="H6" s="145">
        <v>2011</v>
      </c>
      <c r="I6" s="145">
        <v>2010</v>
      </c>
      <c r="J6" s="145">
        <v>2012</v>
      </c>
      <c r="K6" s="145">
        <v>2011</v>
      </c>
      <c r="L6" s="145">
        <v>2010</v>
      </c>
      <c r="M6" s="145">
        <v>2012</v>
      </c>
      <c r="N6" s="145">
        <v>2011</v>
      </c>
      <c r="O6" s="145">
        <v>2010</v>
      </c>
      <c r="P6" s="10"/>
      <c r="Q6" s="11"/>
    </row>
    <row r="7" spans="2:18">
      <c r="B7" s="28" t="s">
        <v>29</v>
      </c>
      <c r="C7" s="29"/>
      <c r="D7" s="29"/>
      <c r="E7" s="29"/>
      <c r="F7" s="27"/>
      <c r="G7" s="27"/>
      <c r="H7" s="27"/>
      <c r="I7" s="27"/>
      <c r="J7" s="27"/>
      <c r="K7" s="27"/>
      <c r="L7" s="27"/>
      <c r="M7" s="27"/>
      <c r="N7" s="27"/>
      <c r="O7" s="27"/>
      <c r="P7" s="10"/>
      <c r="Q7" s="11"/>
    </row>
    <row r="8" spans="2:18">
      <c r="B8" s="30" t="s">
        <v>35</v>
      </c>
      <c r="C8" s="31"/>
      <c r="D8" s="31">
        <v>2</v>
      </c>
      <c r="E8" s="110">
        <v>2</v>
      </c>
      <c r="F8" s="39">
        <v>1.77</v>
      </c>
      <c r="G8" s="39"/>
      <c r="H8" s="39"/>
      <c r="I8" s="45" t="s">
        <v>17</v>
      </c>
      <c r="J8" s="45"/>
      <c r="K8" s="111"/>
      <c r="L8" s="48"/>
      <c r="M8" s="39">
        <f>D8+J8</f>
        <v>2</v>
      </c>
      <c r="N8" s="39">
        <f>E8+K8</f>
        <v>2</v>
      </c>
      <c r="O8" s="48">
        <f>F8+L8</f>
        <v>1.77</v>
      </c>
      <c r="P8" s="10"/>
      <c r="Q8" s="11"/>
    </row>
    <row r="9" spans="2:18">
      <c r="B9" s="26"/>
      <c r="C9" s="31"/>
      <c r="D9" s="31"/>
      <c r="E9" s="100"/>
      <c r="F9" s="40"/>
      <c r="G9" s="40"/>
      <c r="H9" s="112"/>
      <c r="I9" s="46"/>
      <c r="J9" s="46"/>
      <c r="K9" s="39"/>
      <c r="L9" s="40"/>
      <c r="M9" s="112"/>
      <c r="N9" s="112"/>
      <c r="O9" s="41"/>
      <c r="P9" s="11"/>
      <c r="Q9" s="11"/>
    </row>
    <row r="10" spans="2:18">
      <c r="B10" s="30" t="s">
        <v>1</v>
      </c>
      <c r="C10" s="31"/>
      <c r="D10" s="31"/>
      <c r="E10" s="100"/>
      <c r="F10" s="41"/>
      <c r="G10" s="41"/>
      <c r="H10" s="49"/>
      <c r="I10" s="42"/>
      <c r="J10" s="42"/>
      <c r="K10" s="39"/>
      <c r="L10" s="41"/>
      <c r="M10" s="49"/>
      <c r="N10" s="49"/>
      <c r="O10" s="41"/>
      <c r="P10" s="11"/>
      <c r="Q10" s="11"/>
      <c r="R10" s="7"/>
    </row>
    <row r="11" spans="2:18">
      <c r="B11" s="26"/>
      <c r="C11" s="31" t="s">
        <v>2</v>
      </c>
      <c r="D11" s="31"/>
      <c r="E11" s="100"/>
      <c r="F11" s="41"/>
      <c r="G11" s="41"/>
      <c r="H11" s="49"/>
      <c r="I11" s="45" t="s">
        <v>17</v>
      </c>
      <c r="J11" s="45"/>
      <c r="K11" s="111"/>
      <c r="L11" s="41"/>
      <c r="M11" s="49"/>
      <c r="N11" s="49"/>
      <c r="O11" s="41"/>
      <c r="P11" s="11"/>
      <c r="Q11" s="11"/>
    </row>
    <row r="12" spans="2:18">
      <c r="B12" s="26"/>
      <c r="C12" s="32" t="s">
        <v>36</v>
      </c>
      <c r="D12" s="32">
        <v>17.3</v>
      </c>
      <c r="E12" s="96">
        <v>17.3</v>
      </c>
      <c r="F12" s="86">
        <v>17.600000000000001</v>
      </c>
      <c r="G12" s="86"/>
      <c r="H12" s="49"/>
      <c r="I12" s="45"/>
      <c r="J12" s="80">
        <v>2</v>
      </c>
      <c r="K12" s="113">
        <v>1.7</v>
      </c>
      <c r="L12" s="41">
        <v>2.79</v>
      </c>
      <c r="M12" s="114">
        <f t="shared" ref="M12:N24" si="0">D12+J12</f>
        <v>19.3</v>
      </c>
      <c r="N12" s="114">
        <f t="shared" si="0"/>
        <v>19</v>
      </c>
      <c r="O12" s="86">
        <f>F12+L12</f>
        <v>20.39</v>
      </c>
      <c r="P12" s="11"/>
      <c r="Q12" s="11"/>
    </row>
    <row r="13" spans="2:18">
      <c r="B13" s="26"/>
      <c r="C13" s="32" t="s">
        <v>96</v>
      </c>
      <c r="D13" s="32">
        <v>19.8</v>
      </c>
      <c r="E13" s="96">
        <v>17.2</v>
      </c>
      <c r="F13" s="86">
        <v>17.399999999999999</v>
      </c>
      <c r="G13" s="86"/>
      <c r="H13" s="49"/>
      <c r="I13" s="45"/>
      <c r="J13" s="80">
        <v>0.3</v>
      </c>
      <c r="K13" s="113">
        <v>0.6</v>
      </c>
      <c r="L13" s="41"/>
      <c r="M13" s="114">
        <f t="shared" si="0"/>
        <v>20.100000000000001</v>
      </c>
      <c r="N13" s="114">
        <f t="shared" si="0"/>
        <v>17.8</v>
      </c>
      <c r="O13" s="86">
        <f>F13+L13</f>
        <v>17.399999999999999</v>
      </c>
      <c r="P13" s="11"/>
      <c r="Q13" s="11"/>
    </row>
    <row r="14" spans="2:18">
      <c r="B14" s="26"/>
      <c r="C14" s="32" t="s">
        <v>37</v>
      </c>
      <c r="D14" s="32">
        <v>13.3</v>
      </c>
      <c r="E14" s="96">
        <v>15</v>
      </c>
      <c r="F14" s="41">
        <v>14.47</v>
      </c>
      <c r="G14" s="41"/>
      <c r="H14" s="49"/>
      <c r="I14" s="45"/>
      <c r="J14" s="80">
        <v>0.4</v>
      </c>
      <c r="K14" s="113"/>
      <c r="L14" s="41"/>
      <c r="M14" s="114">
        <f t="shared" si="0"/>
        <v>13.700000000000001</v>
      </c>
      <c r="N14" s="114">
        <f t="shared" si="0"/>
        <v>15</v>
      </c>
      <c r="O14" s="41">
        <f>SUM(F14:L14)</f>
        <v>14.870000000000001</v>
      </c>
      <c r="P14" s="11"/>
      <c r="Q14" s="11"/>
    </row>
    <row r="15" spans="2:18">
      <c r="B15" s="26"/>
      <c r="C15" s="33" t="s">
        <v>97</v>
      </c>
      <c r="D15" s="33">
        <v>12.9</v>
      </c>
      <c r="E15" s="99">
        <v>12.8</v>
      </c>
      <c r="F15" s="41">
        <v>11.74</v>
      </c>
      <c r="G15" s="41"/>
      <c r="H15" s="49"/>
      <c r="I15" s="45" t="s">
        <v>17</v>
      </c>
      <c r="J15" s="80"/>
      <c r="K15" s="113"/>
      <c r="L15" s="41"/>
      <c r="M15" s="114">
        <f t="shared" si="0"/>
        <v>12.9</v>
      </c>
      <c r="N15" s="114">
        <f t="shared" si="0"/>
        <v>12.8</v>
      </c>
      <c r="O15" s="41">
        <f>F15+L15</f>
        <v>11.74</v>
      </c>
      <c r="P15" s="11"/>
      <c r="Q15" s="11"/>
    </row>
    <row r="16" spans="2:18">
      <c r="B16" s="26"/>
      <c r="C16" s="31" t="s">
        <v>3</v>
      </c>
      <c r="D16" s="31">
        <v>6</v>
      </c>
      <c r="E16" s="100">
        <v>5.5</v>
      </c>
      <c r="F16" s="41">
        <v>5.24</v>
      </c>
      <c r="G16" s="41"/>
      <c r="H16" s="49"/>
      <c r="I16" s="45" t="s">
        <v>17</v>
      </c>
      <c r="J16" s="80">
        <v>0.3</v>
      </c>
      <c r="K16" s="113">
        <v>0.2</v>
      </c>
      <c r="L16" s="41"/>
      <c r="M16" s="114">
        <f t="shared" si="0"/>
        <v>6.3</v>
      </c>
      <c r="N16" s="114">
        <f t="shared" si="0"/>
        <v>5.7</v>
      </c>
      <c r="O16" s="41">
        <f>F16+L16</f>
        <v>5.24</v>
      </c>
      <c r="P16" s="11"/>
      <c r="Q16" s="11"/>
    </row>
    <row r="17" spans="2:17">
      <c r="B17" s="26"/>
      <c r="C17" s="31" t="s">
        <v>4</v>
      </c>
      <c r="D17" s="31"/>
      <c r="E17" s="100"/>
      <c r="F17" s="41"/>
      <c r="G17" s="41"/>
      <c r="H17" s="49"/>
      <c r="I17" s="45" t="s">
        <v>17</v>
      </c>
      <c r="J17" s="80"/>
      <c r="K17" s="113"/>
      <c r="L17" s="41"/>
      <c r="M17" s="114"/>
      <c r="N17" s="114"/>
      <c r="O17" s="41"/>
      <c r="P17" s="11"/>
      <c r="Q17" s="11"/>
    </row>
    <row r="18" spans="2:17">
      <c r="B18" s="26"/>
      <c r="C18" s="31" t="s">
        <v>5</v>
      </c>
      <c r="D18" s="31">
        <v>7.8</v>
      </c>
      <c r="E18" s="100">
        <v>8.9</v>
      </c>
      <c r="F18" s="41">
        <v>9.48</v>
      </c>
      <c r="G18" s="41"/>
      <c r="H18" s="49"/>
      <c r="I18" s="45" t="s">
        <v>17</v>
      </c>
      <c r="J18" s="80">
        <v>1.7</v>
      </c>
      <c r="K18" s="113">
        <v>1</v>
      </c>
      <c r="L18" s="41">
        <v>1.47</v>
      </c>
      <c r="M18" s="114">
        <f t="shared" si="0"/>
        <v>9.5</v>
      </c>
      <c r="N18" s="114">
        <f t="shared" si="0"/>
        <v>9.9</v>
      </c>
      <c r="O18" s="41">
        <f>F18+L18</f>
        <v>10.950000000000001</v>
      </c>
      <c r="P18" s="11"/>
      <c r="Q18" s="11"/>
    </row>
    <row r="19" spans="2:17">
      <c r="B19" s="26"/>
      <c r="C19" s="31" t="s">
        <v>7</v>
      </c>
      <c r="D19" s="31">
        <v>2.1</v>
      </c>
      <c r="E19" s="100">
        <v>2.1</v>
      </c>
      <c r="F19" s="41">
        <v>2</v>
      </c>
      <c r="G19" s="41"/>
      <c r="H19" s="49"/>
      <c r="I19" s="45" t="s">
        <v>17</v>
      </c>
      <c r="J19" s="80"/>
      <c r="K19" s="113">
        <v>1</v>
      </c>
      <c r="L19" s="41"/>
      <c r="M19" s="114">
        <f t="shared" si="0"/>
        <v>2.1</v>
      </c>
      <c r="N19" s="114">
        <f t="shared" si="0"/>
        <v>3.1</v>
      </c>
      <c r="O19" s="41">
        <v>2</v>
      </c>
      <c r="P19" s="11"/>
      <c r="Q19" s="11"/>
    </row>
    <row r="20" spans="2:17">
      <c r="B20" s="30" t="s">
        <v>8</v>
      </c>
      <c r="C20" s="34"/>
      <c r="D20" s="115">
        <f>SUM(D12:D19)</f>
        <v>79.2</v>
      </c>
      <c r="E20" s="115">
        <f>SUM(E12:E19)</f>
        <v>78.8</v>
      </c>
      <c r="F20" s="42">
        <f>SUM(F12:F19)</f>
        <v>77.930000000000007</v>
      </c>
      <c r="G20" s="42"/>
      <c r="H20" s="116"/>
      <c r="I20" s="45" t="s">
        <v>17</v>
      </c>
      <c r="J20" s="111">
        <v>4.6999999999999993</v>
      </c>
      <c r="K20" s="111">
        <f>SUM(K12:K19)</f>
        <v>4.5</v>
      </c>
      <c r="L20" s="42">
        <f>SUM(L12:L19)</f>
        <v>4.26</v>
      </c>
      <c r="M20" s="39">
        <f t="shared" si="0"/>
        <v>83.9</v>
      </c>
      <c r="N20" s="39">
        <f t="shared" si="0"/>
        <v>83.3</v>
      </c>
      <c r="O20" s="42">
        <f>SUM(O12:O19)</f>
        <v>82.589999999999989</v>
      </c>
      <c r="P20" s="11"/>
      <c r="Q20" s="11"/>
    </row>
    <row r="21" spans="2:17">
      <c r="B21" s="26"/>
      <c r="C21" s="31"/>
      <c r="D21" s="31"/>
      <c r="E21" s="100"/>
      <c r="F21" s="41"/>
      <c r="G21" s="41"/>
      <c r="H21" s="49"/>
      <c r="I21" s="42"/>
      <c r="J21" s="48"/>
      <c r="K21" s="39"/>
      <c r="L21" s="41"/>
      <c r="M21" s="49"/>
      <c r="N21" s="49"/>
      <c r="O21" s="41"/>
      <c r="P21" s="11"/>
      <c r="Q21" s="11"/>
    </row>
    <row r="22" spans="2:17">
      <c r="B22" s="30" t="s">
        <v>12</v>
      </c>
      <c r="C22" s="31" t="s">
        <v>4</v>
      </c>
      <c r="D22" s="31">
        <v>6.4</v>
      </c>
      <c r="E22" s="110">
        <v>7.1</v>
      </c>
      <c r="F22" s="42">
        <v>6.56</v>
      </c>
      <c r="G22" s="42"/>
      <c r="H22" s="116"/>
      <c r="I22" s="45" t="s">
        <v>17</v>
      </c>
      <c r="J22" s="79"/>
      <c r="K22" s="111"/>
      <c r="L22" s="42">
        <v>0.08</v>
      </c>
      <c r="M22" s="39">
        <f t="shared" si="0"/>
        <v>6.4</v>
      </c>
      <c r="N22" s="39">
        <f t="shared" si="0"/>
        <v>7.1</v>
      </c>
      <c r="O22" s="42">
        <f>F22+L22</f>
        <v>6.64</v>
      </c>
      <c r="P22" s="11"/>
      <c r="Q22" s="11"/>
    </row>
    <row r="23" spans="2:17">
      <c r="B23" s="26"/>
      <c r="C23" s="31"/>
      <c r="D23" s="31"/>
      <c r="E23" s="100"/>
      <c r="F23" s="41"/>
      <c r="G23" s="41"/>
      <c r="H23" s="49"/>
      <c r="I23" s="42"/>
      <c r="J23" s="48"/>
      <c r="K23" s="39"/>
      <c r="L23" s="41"/>
      <c r="M23" s="49"/>
      <c r="N23" s="49"/>
      <c r="O23" s="41"/>
      <c r="P23" s="11"/>
      <c r="Q23" s="11"/>
    </row>
    <row r="24" spans="2:17">
      <c r="B24" s="30" t="s">
        <v>9</v>
      </c>
      <c r="C24" s="31" t="s">
        <v>11</v>
      </c>
      <c r="D24" s="31">
        <v>36.5</v>
      </c>
      <c r="E24" s="110">
        <v>31.2</v>
      </c>
      <c r="F24" s="42">
        <v>29.66</v>
      </c>
      <c r="G24" s="42"/>
      <c r="H24" s="116"/>
      <c r="I24" s="45" t="s">
        <v>17</v>
      </c>
      <c r="J24" s="79">
        <v>1.1000000000000001</v>
      </c>
      <c r="K24" s="111">
        <v>0.5</v>
      </c>
      <c r="L24" s="42"/>
      <c r="M24" s="39">
        <f t="shared" si="0"/>
        <v>37.6</v>
      </c>
      <c r="N24" s="39">
        <f t="shared" si="0"/>
        <v>31.7</v>
      </c>
      <c r="O24" s="42">
        <f>F24+L24</f>
        <v>29.66</v>
      </c>
      <c r="P24" s="11"/>
      <c r="Q24" s="11"/>
    </row>
    <row r="25" spans="2:17">
      <c r="B25" s="30"/>
      <c r="C25" s="31"/>
      <c r="D25" s="31"/>
      <c r="E25" s="100"/>
      <c r="F25" s="41"/>
      <c r="G25" s="41"/>
      <c r="H25" s="49"/>
      <c r="I25" s="42"/>
      <c r="J25" s="48"/>
      <c r="K25" s="39"/>
      <c r="L25" s="41"/>
      <c r="M25" s="49"/>
      <c r="N25" s="49"/>
      <c r="O25" s="41"/>
      <c r="P25" s="11"/>
      <c r="Q25" s="11"/>
    </row>
    <row r="26" spans="2:17">
      <c r="B26" s="30" t="s">
        <v>10</v>
      </c>
      <c r="C26" s="31" t="s">
        <v>6</v>
      </c>
      <c r="D26" s="31"/>
      <c r="E26" s="100"/>
      <c r="F26" s="41"/>
      <c r="G26" s="41"/>
      <c r="H26" s="49"/>
      <c r="I26" s="42"/>
      <c r="J26" s="48"/>
      <c r="K26" s="114"/>
      <c r="L26" s="41"/>
      <c r="M26" s="49"/>
      <c r="N26" s="49"/>
      <c r="O26" s="41"/>
      <c r="P26" s="12"/>
      <c r="Q26" s="11"/>
    </row>
    <row r="27" spans="2:17">
      <c r="B27" s="26"/>
      <c r="C27" s="31" t="s">
        <v>15</v>
      </c>
      <c r="D27" s="31">
        <v>10.9</v>
      </c>
      <c r="E27" s="100">
        <v>10.9</v>
      </c>
      <c r="F27" s="41">
        <v>8.15</v>
      </c>
      <c r="G27" s="41"/>
      <c r="H27" s="49"/>
      <c r="I27" s="45" t="s">
        <v>17</v>
      </c>
      <c r="J27" s="80">
        <v>0.4</v>
      </c>
      <c r="K27" s="113">
        <v>1</v>
      </c>
      <c r="L27" s="41">
        <v>0.95</v>
      </c>
      <c r="M27" s="114">
        <f t="shared" ref="M27:N32" si="1">D27+J27</f>
        <v>11.3</v>
      </c>
      <c r="N27" s="114">
        <f t="shared" si="1"/>
        <v>11.9</v>
      </c>
      <c r="O27" s="41">
        <f>F27+L27</f>
        <v>9.1</v>
      </c>
      <c r="P27" s="12"/>
      <c r="Q27" s="11"/>
    </row>
    <row r="28" spans="2:17">
      <c r="B28" s="26"/>
      <c r="C28" s="31" t="s">
        <v>13</v>
      </c>
      <c r="D28" s="31">
        <v>5.7</v>
      </c>
      <c r="E28" s="100">
        <v>6.4</v>
      </c>
      <c r="F28" s="41">
        <v>6.59</v>
      </c>
      <c r="G28" s="41"/>
      <c r="H28" s="49"/>
      <c r="I28" s="45" t="s">
        <v>17</v>
      </c>
      <c r="J28" s="80"/>
      <c r="K28" s="113">
        <v>0.3</v>
      </c>
      <c r="L28" s="41">
        <v>0.43</v>
      </c>
      <c r="M28" s="114">
        <f t="shared" si="1"/>
        <v>5.7</v>
      </c>
      <c r="N28" s="114">
        <f t="shared" si="1"/>
        <v>6.7</v>
      </c>
      <c r="O28" s="41">
        <f>F28+L28</f>
        <v>7.02</v>
      </c>
      <c r="P28" s="12"/>
      <c r="Q28" s="11"/>
    </row>
    <row r="29" spans="2:17">
      <c r="B29" s="26"/>
      <c r="C29" s="31" t="s">
        <v>0</v>
      </c>
      <c r="D29" s="31">
        <v>5.6</v>
      </c>
      <c r="E29" s="100">
        <v>5.6</v>
      </c>
      <c r="F29" s="41">
        <v>5.8</v>
      </c>
      <c r="G29" s="41"/>
      <c r="H29" s="49"/>
      <c r="I29" s="45" t="s">
        <v>17</v>
      </c>
      <c r="J29" s="80"/>
      <c r="K29" s="111"/>
      <c r="L29" s="41"/>
      <c r="M29" s="114">
        <f t="shared" si="1"/>
        <v>5.6</v>
      </c>
      <c r="N29" s="114">
        <f t="shared" si="1"/>
        <v>5.6</v>
      </c>
      <c r="O29" s="41">
        <f>F29+L29</f>
        <v>5.8</v>
      </c>
      <c r="P29" s="12"/>
      <c r="Q29" s="11"/>
    </row>
    <row r="30" spans="2:17">
      <c r="B30" s="26"/>
      <c r="C30" s="31" t="s">
        <v>14</v>
      </c>
      <c r="D30" s="31"/>
      <c r="E30" s="100"/>
      <c r="F30" s="41"/>
      <c r="G30" s="41"/>
      <c r="H30" s="49"/>
      <c r="I30" s="45" t="s">
        <v>17</v>
      </c>
      <c r="J30" s="80"/>
      <c r="K30" s="111"/>
      <c r="L30" s="41"/>
      <c r="M30" s="114"/>
      <c r="N30" s="114"/>
      <c r="O30" s="41"/>
      <c r="P30" s="12"/>
      <c r="Q30" s="11"/>
    </row>
    <row r="31" spans="2:17">
      <c r="B31" s="26"/>
      <c r="C31" s="31" t="s">
        <v>19</v>
      </c>
      <c r="D31" s="31">
        <v>4.2</v>
      </c>
      <c r="E31" s="100">
        <v>4.2</v>
      </c>
      <c r="F31" s="41">
        <v>4.37</v>
      </c>
      <c r="G31" s="41"/>
      <c r="H31" s="49"/>
      <c r="I31" s="45" t="s">
        <v>17</v>
      </c>
      <c r="J31" s="80">
        <v>0.9</v>
      </c>
      <c r="K31" s="111"/>
      <c r="L31" s="41"/>
      <c r="M31" s="114">
        <f t="shared" si="1"/>
        <v>5.1000000000000005</v>
      </c>
      <c r="N31" s="114">
        <f t="shared" si="1"/>
        <v>4.2</v>
      </c>
      <c r="O31" s="41">
        <f>F31+L31</f>
        <v>4.37</v>
      </c>
      <c r="P31" s="12"/>
      <c r="Q31" s="11"/>
    </row>
    <row r="32" spans="2:17">
      <c r="B32" s="26" t="s">
        <v>8</v>
      </c>
      <c r="C32" s="31"/>
      <c r="D32" s="110">
        <f>SUM(D27:D31)</f>
        <v>26.400000000000002</v>
      </c>
      <c r="E32" s="110">
        <f>SUM(E27:E31)</f>
        <v>27.099999999999998</v>
      </c>
      <c r="F32" s="42">
        <f>SUM(F27:F31)</f>
        <v>24.91</v>
      </c>
      <c r="G32" s="42"/>
      <c r="H32" s="116"/>
      <c r="I32" s="45" t="s">
        <v>17</v>
      </c>
      <c r="J32" s="111">
        <v>1.3</v>
      </c>
      <c r="K32" s="111">
        <f>SUM(K27:K31)</f>
        <v>1.3</v>
      </c>
      <c r="L32" s="42">
        <f>SUM(L27:L31)</f>
        <v>1.38</v>
      </c>
      <c r="M32" s="39">
        <f t="shared" si="1"/>
        <v>27.700000000000003</v>
      </c>
      <c r="N32" s="39">
        <f t="shared" si="1"/>
        <v>28.4</v>
      </c>
      <c r="O32" s="42">
        <f>SUM(O27:O31)</f>
        <v>26.29</v>
      </c>
      <c r="P32" s="12"/>
      <c r="Q32" s="11"/>
    </row>
    <row r="33" spans="2:17">
      <c r="B33" s="26"/>
      <c r="C33" s="31"/>
      <c r="D33" s="31"/>
      <c r="E33" s="100"/>
      <c r="F33" s="41"/>
      <c r="G33" s="41"/>
      <c r="H33" s="49"/>
      <c r="I33" s="41"/>
      <c r="J33" s="43"/>
      <c r="K33" s="117"/>
      <c r="L33" s="41"/>
      <c r="M33" s="49"/>
      <c r="N33" s="49"/>
      <c r="O33" s="41"/>
      <c r="P33" s="11"/>
      <c r="Q33" s="11"/>
    </row>
    <row r="34" spans="2:17">
      <c r="B34" s="30" t="s">
        <v>16</v>
      </c>
      <c r="C34" s="31"/>
      <c r="D34" s="31"/>
      <c r="E34" s="100"/>
      <c r="F34" s="41"/>
      <c r="G34" s="41"/>
      <c r="H34" s="49"/>
      <c r="I34" s="41"/>
      <c r="J34" s="43"/>
      <c r="K34" s="117"/>
      <c r="L34" s="41"/>
      <c r="M34" s="49"/>
      <c r="N34" s="49"/>
      <c r="O34" s="41"/>
      <c r="P34" s="11"/>
      <c r="Q34" s="11"/>
    </row>
    <row r="35" spans="2:17">
      <c r="B35" s="35" t="s">
        <v>33</v>
      </c>
      <c r="C35" s="31"/>
      <c r="D35" s="31"/>
      <c r="E35" s="100"/>
      <c r="F35" s="41"/>
      <c r="G35" s="41"/>
      <c r="H35" s="49"/>
      <c r="I35" s="41"/>
      <c r="J35" s="43"/>
      <c r="K35" s="117"/>
      <c r="L35" s="41"/>
      <c r="M35" s="49"/>
      <c r="N35" s="49"/>
      <c r="O35" s="41"/>
      <c r="P35" s="11"/>
      <c r="Q35" s="11"/>
    </row>
    <row r="36" spans="2:17">
      <c r="B36" s="26"/>
      <c r="C36" s="36" t="s">
        <v>39</v>
      </c>
      <c r="D36" s="36">
        <v>13.4</v>
      </c>
      <c r="E36" s="118">
        <v>13.9</v>
      </c>
      <c r="F36" s="77">
        <v>13.71</v>
      </c>
      <c r="G36" s="77"/>
      <c r="H36" s="119"/>
      <c r="I36" s="76"/>
      <c r="J36" s="77">
        <v>0.2</v>
      </c>
      <c r="K36" s="119">
        <v>0.2</v>
      </c>
      <c r="L36" s="41"/>
      <c r="M36" s="114">
        <f>D36+J36</f>
        <v>13.6</v>
      </c>
      <c r="N36" s="114">
        <f>E36+K36</f>
        <v>14.1</v>
      </c>
      <c r="O36" s="41">
        <f>F36+I36+L36</f>
        <v>13.71</v>
      </c>
      <c r="P36" s="11"/>
      <c r="Q36" s="11"/>
    </row>
    <row r="37" spans="2:17">
      <c r="B37" s="26"/>
      <c r="C37" s="36" t="s">
        <v>17</v>
      </c>
      <c r="D37" s="36"/>
      <c r="E37" s="102"/>
      <c r="F37" s="41"/>
      <c r="G37" s="41"/>
      <c r="H37" s="49"/>
      <c r="I37" s="41"/>
      <c r="J37" s="43"/>
      <c r="K37" s="117"/>
      <c r="L37" s="41"/>
      <c r="M37" s="49"/>
      <c r="N37" s="49"/>
      <c r="O37" s="41"/>
      <c r="P37" s="11"/>
      <c r="Q37" s="11"/>
    </row>
    <row r="38" spans="2:17">
      <c r="B38" s="26"/>
      <c r="C38" s="36" t="s">
        <v>17</v>
      </c>
      <c r="D38" s="36"/>
      <c r="E38" s="102"/>
      <c r="F38" s="41"/>
      <c r="G38" s="41"/>
      <c r="H38" s="49"/>
      <c r="I38" s="41"/>
      <c r="J38" s="43"/>
      <c r="K38" s="117"/>
      <c r="L38" s="41"/>
      <c r="M38" s="49"/>
      <c r="N38" s="49"/>
      <c r="O38" s="41"/>
      <c r="P38" s="11"/>
      <c r="Q38" s="11"/>
    </row>
    <row r="39" spans="2:17">
      <c r="B39" s="26"/>
      <c r="C39" s="36" t="s">
        <v>17</v>
      </c>
      <c r="D39" s="36"/>
      <c r="E39" s="102"/>
      <c r="F39" s="43"/>
      <c r="G39" s="43"/>
      <c r="H39" s="117"/>
      <c r="I39" s="41"/>
      <c r="J39" s="43"/>
      <c r="K39" s="117"/>
      <c r="L39" s="41"/>
      <c r="M39" s="49"/>
      <c r="N39" s="49"/>
      <c r="O39" s="41"/>
      <c r="P39" s="11"/>
      <c r="Q39" s="11"/>
    </row>
    <row r="40" spans="2:17">
      <c r="B40" s="26"/>
      <c r="C40" s="36" t="s">
        <v>17</v>
      </c>
      <c r="D40" s="36"/>
      <c r="E40" s="102"/>
      <c r="F40" s="41"/>
      <c r="G40" s="41"/>
      <c r="H40" s="49"/>
      <c r="I40" s="41"/>
      <c r="J40" s="43"/>
      <c r="K40" s="117"/>
      <c r="L40" s="41"/>
      <c r="M40" s="49"/>
      <c r="N40" s="49"/>
      <c r="O40" s="41"/>
      <c r="P40" s="11"/>
      <c r="Q40" s="11"/>
    </row>
    <row r="41" spans="2:17">
      <c r="B41" s="26"/>
      <c r="C41" s="36" t="s">
        <v>17</v>
      </c>
      <c r="D41" s="36"/>
      <c r="E41" s="102"/>
      <c r="F41" s="43"/>
      <c r="G41" s="43"/>
      <c r="H41" s="117"/>
      <c r="I41" s="41"/>
      <c r="J41" s="43"/>
      <c r="K41" s="117"/>
      <c r="L41" s="41"/>
      <c r="M41" s="49"/>
      <c r="N41" s="49"/>
      <c r="O41" s="41"/>
      <c r="P41" s="11"/>
      <c r="Q41" s="11"/>
    </row>
    <row r="42" spans="2:17">
      <c r="B42" s="26"/>
      <c r="C42" s="36" t="s">
        <v>17</v>
      </c>
      <c r="D42" s="36"/>
      <c r="E42" s="102"/>
      <c r="F42" s="41"/>
      <c r="G42" s="41"/>
      <c r="H42" s="49"/>
      <c r="I42" s="41"/>
      <c r="J42" s="43"/>
      <c r="K42" s="117"/>
      <c r="L42" s="41"/>
      <c r="M42" s="49"/>
      <c r="N42" s="49"/>
      <c r="O42" s="41"/>
      <c r="P42" s="11"/>
      <c r="Q42" s="11"/>
    </row>
    <row r="43" spans="2:17">
      <c r="B43" s="26"/>
      <c r="C43" s="36" t="s">
        <v>8</v>
      </c>
      <c r="D43" s="66">
        <v>13.4</v>
      </c>
      <c r="E43" s="120">
        <v>13.9</v>
      </c>
      <c r="F43" s="66">
        <f>SUM(F36:F42)</f>
        <v>13.71</v>
      </c>
      <c r="G43" s="66"/>
      <c r="H43" s="121"/>
      <c r="I43" s="44"/>
      <c r="J43" s="66">
        <v>0.2</v>
      </c>
      <c r="K43" s="121">
        <v>0.2</v>
      </c>
      <c r="L43" s="41"/>
      <c r="M43" s="39">
        <f>D43+J43</f>
        <v>13.6</v>
      </c>
      <c r="N43" s="39">
        <f>E43+K43</f>
        <v>14.1</v>
      </c>
      <c r="O43" s="41"/>
      <c r="P43" s="11"/>
      <c r="Q43" s="11"/>
    </row>
    <row r="44" spans="2:17">
      <c r="B44" s="26" t="s">
        <v>70</v>
      </c>
      <c r="C44" s="36"/>
      <c r="D44" s="36"/>
      <c r="E44" s="102"/>
      <c r="F44" s="41" t="s">
        <v>17</v>
      </c>
      <c r="G44" s="41"/>
      <c r="H44" s="49"/>
      <c r="I44" s="41"/>
      <c r="J44" s="43"/>
      <c r="K44" s="117"/>
      <c r="L44" s="41"/>
      <c r="M44" s="49"/>
      <c r="N44" s="49"/>
      <c r="O44" s="41"/>
      <c r="P44" s="13"/>
      <c r="Q44" s="11"/>
    </row>
    <row r="45" spans="2:17">
      <c r="B45" s="26"/>
      <c r="C45" s="31"/>
      <c r="D45" s="31"/>
      <c r="E45" s="100"/>
      <c r="F45" s="44"/>
      <c r="G45" s="44"/>
      <c r="H45" s="122"/>
      <c r="I45" s="41"/>
      <c r="J45" s="43"/>
      <c r="K45" s="49"/>
      <c r="L45" s="41"/>
      <c r="M45" s="49"/>
      <c r="N45" s="49"/>
      <c r="O45" s="44"/>
      <c r="P45" s="11"/>
      <c r="Q45" s="11"/>
    </row>
    <row r="46" spans="2:17">
      <c r="B46" s="63" t="s">
        <v>18</v>
      </c>
      <c r="C46" s="36" t="s">
        <v>67</v>
      </c>
      <c r="D46" s="36"/>
      <c r="E46" s="102"/>
      <c r="F46" s="41" t="s">
        <v>17</v>
      </c>
      <c r="G46" s="41">
        <v>101.8</v>
      </c>
      <c r="H46" s="122">
        <v>100</v>
      </c>
      <c r="I46" s="44">
        <v>102.66</v>
      </c>
      <c r="J46" s="66">
        <v>0.3</v>
      </c>
      <c r="K46" s="122">
        <v>1.6</v>
      </c>
      <c r="L46" s="41"/>
      <c r="M46" s="39">
        <f>G46+J46</f>
        <v>102.1</v>
      </c>
      <c r="N46" s="39">
        <f>H46+K46</f>
        <v>101.6</v>
      </c>
      <c r="O46" s="44">
        <f>I46+L46</f>
        <v>102.66</v>
      </c>
      <c r="P46" s="11"/>
      <c r="Q46" s="11"/>
    </row>
    <row r="47" spans="2:17">
      <c r="B47" s="30"/>
      <c r="C47" s="31"/>
      <c r="D47" s="31"/>
      <c r="E47" s="100"/>
      <c r="F47" s="45"/>
      <c r="G47" s="45"/>
      <c r="H47" s="98"/>
      <c r="I47" s="47"/>
      <c r="J47" s="47"/>
      <c r="K47" s="47"/>
      <c r="L47" s="49"/>
      <c r="M47" s="49"/>
      <c r="N47" s="49"/>
      <c r="O47" s="49"/>
      <c r="P47" s="11"/>
      <c r="Q47" s="11"/>
    </row>
    <row r="48" spans="2:17">
      <c r="B48" s="60" t="s">
        <v>21</v>
      </c>
      <c r="C48" s="62"/>
      <c r="D48" s="123">
        <f>D8+D20+D22+D24+D32+D36</f>
        <v>163.9</v>
      </c>
      <c r="E48" s="123">
        <f>E8+E20+E22+E24+E32+E36</f>
        <v>160.1</v>
      </c>
      <c r="F48" s="124">
        <f>F8+F20+F22+F24+F32+F36+F37+F38+F39+F40+F41+F42</f>
        <v>154.54000000000002</v>
      </c>
      <c r="G48" s="58">
        <f>G36+G37+G38+G39+G40+G41+G42+G44+G46</f>
        <v>101.8</v>
      </c>
      <c r="H48" s="125">
        <v>100</v>
      </c>
      <c r="I48" s="58">
        <f>I36+I37+I38+I39+I40+I41+I42+I44+I46</f>
        <v>102.66</v>
      </c>
      <c r="J48" s="126">
        <f>J20+J24+J32+J36+J46</f>
        <v>7.5999999999999988</v>
      </c>
      <c r="K48" s="126">
        <f>K20+K24+K32+K36+K46</f>
        <v>8.1</v>
      </c>
      <c r="L48" s="58">
        <f>L8+L20+L22+L24+L32+L36+L37+L38+L39+L40+L41+L42+L44+L46</f>
        <v>5.72</v>
      </c>
      <c r="M48" s="126">
        <f>M8+M20+M22+M24+M32+M43+M46</f>
        <v>273.3</v>
      </c>
      <c r="N48" s="126">
        <f>N8+N20+N22+N24+N32+N43+N46</f>
        <v>268.2</v>
      </c>
      <c r="O48" s="58">
        <f>O8+O20+O22+O24+O32+O36+O37+O38+O39+O40+O41+O42+O44+O46</f>
        <v>263.32</v>
      </c>
      <c r="P48" s="11"/>
      <c r="Q48" s="11"/>
    </row>
    <row r="49" spans="2:17">
      <c r="B49" s="8"/>
      <c r="C49" s="6"/>
      <c r="D49" s="6"/>
      <c r="E49" s="6"/>
      <c r="F49" s="16"/>
      <c r="G49" s="16"/>
      <c r="H49" s="16"/>
      <c r="I49" s="50"/>
      <c r="J49" s="50"/>
      <c r="K49" s="50"/>
      <c r="L49" s="51"/>
      <c r="M49" s="51"/>
      <c r="N49" s="51"/>
      <c r="O49" s="51"/>
      <c r="P49" s="11"/>
      <c r="Q49" s="11"/>
    </row>
    <row r="50" spans="2:17">
      <c r="B50" s="6" t="s">
        <v>28</v>
      </c>
      <c r="C50" s="6"/>
      <c r="D50" s="6"/>
      <c r="E50" s="6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11"/>
      <c r="Q50" s="11"/>
    </row>
    <row r="51" spans="2:17">
      <c r="B51" s="8" t="s">
        <v>26</v>
      </c>
      <c r="C51" s="8"/>
      <c r="D51" s="8"/>
      <c r="E51" s="8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1"/>
      <c r="Q51" s="11"/>
    </row>
    <row r="52" spans="2:17">
      <c r="B52" s="15" t="s">
        <v>27</v>
      </c>
      <c r="C52" s="15"/>
      <c r="D52" s="15"/>
      <c r="E52" s="15"/>
      <c r="P52" s="11"/>
      <c r="Q52" s="11"/>
    </row>
    <row r="53" spans="2:17">
      <c r="B53" s="15" t="s">
        <v>34</v>
      </c>
      <c r="C53" s="15"/>
      <c r="D53" s="15"/>
      <c r="E53" s="15"/>
    </row>
    <row r="54" spans="2:17">
      <c r="B54" s="15"/>
      <c r="C54" s="15"/>
      <c r="D54" s="15"/>
      <c r="E54" s="15"/>
    </row>
    <row r="55" spans="2:17">
      <c r="B55" s="15"/>
      <c r="C55" s="15"/>
      <c r="D55" s="15"/>
      <c r="E55" s="15"/>
    </row>
    <row r="56" spans="2:17">
      <c r="B56" s="15"/>
      <c r="C56" s="15"/>
      <c r="D56" s="15"/>
      <c r="E56" s="15"/>
    </row>
    <row r="57" spans="2:17">
      <c r="B57" s="15" t="s">
        <v>22</v>
      </c>
      <c r="C57" s="15"/>
      <c r="D57" s="15"/>
      <c r="E57" s="15"/>
    </row>
    <row r="58" spans="2:17">
      <c r="B58" s="17" t="s">
        <v>24</v>
      </c>
      <c r="C58" s="15"/>
      <c r="D58" s="15"/>
      <c r="E58" s="15"/>
    </row>
    <row r="59" spans="2:17">
      <c r="B59" s="17" t="s">
        <v>23</v>
      </c>
      <c r="C59" s="15"/>
      <c r="D59" s="15"/>
      <c r="E59" s="15"/>
    </row>
    <row r="60" spans="2:17">
      <c r="B60" s="15" t="s">
        <v>30</v>
      </c>
      <c r="C60" s="15"/>
      <c r="D60" s="15"/>
      <c r="E60" s="15"/>
    </row>
    <row r="61" spans="2:17">
      <c r="B61" s="15" t="s">
        <v>25</v>
      </c>
      <c r="C61" s="15"/>
      <c r="D61" s="15"/>
      <c r="E61" s="15"/>
    </row>
    <row r="62" spans="2:17">
      <c r="B62" s="17" t="s">
        <v>38</v>
      </c>
      <c r="C62" s="15"/>
      <c r="D62" s="15"/>
      <c r="E62" s="15"/>
    </row>
    <row r="63" spans="2:17">
      <c r="B63" t="s">
        <v>31</v>
      </c>
    </row>
    <row r="64" spans="2:17">
      <c r="B64" s="3" t="s">
        <v>32</v>
      </c>
    </row>
  </sheetData>
  <mergeCells count="4">
    <mergeCell ref="D3:F5"/>
    <mergeCell ref="G3:I5"/>
    <mergeCell ref="J3:L5"/>
    <mergeCell ref="M3:O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66"/>
  <sheetViews>
    <sheetView showGridLines="0" topLeftCell="A7" workbookViewId="0">
      <selection activeCell="C36" sqref="C36"/>
    </sheetView>
  </sheetViews>
  <sheetFormatPr defaultRowHeight="12.75"/>
  <cols>
    <col min="1" max="1" width="3" customWidth="1"/>
    <col min="2" max="2" width="4.85546875" customWidth="1"/>
    <col min="3" max="3" width="34" bestFit="1" customWidth="1"/>
    <col min="4" max="15" width="11.28515625" customWidth="1"/>
    <col min="16" max="16" width="17.7109375" customWidth="1"/>
  </cols>
  <sheetData>
    <row r="1" spans="2:18">
      <c r="B1" s="14" t="s">
        <v>93</v>
      </c>
      <c r="C1" s="15"/>
      <c r="D1" s="15"/>
      <c r="E1" s="15"/>
    </row>
    <row r="2" spans="2:18">
      <c r="B2" s="15"/>
      <c r="C2" s="15"/>
      <c r="D2" s="15"/>
      <c r="E2" s="15"/>
    </row>
    <row r="3" spans="2:18">
      <c r="B3" s="139"/>
      <c r="C3" s="140"/>
      <c r="D3" s="163" t="s">
        <v>85</v>
      </c>
      <c r="E3" s="169"/>
      <c r="F3" s="170"/>
      <c r="G3" s="175" t="s">
        <v>86</v>
      </c>
      <c r="H3" s="176"/>
      <c r="I3" s="177"/>
      <c r="J3" s="175" t="s">
        <v>87</v>
      </c>
      <c r="K3" s="176"/>
      <c r="L3" s="177"/>
      <c r="M3" s="175" t="s">
        <v>88</v>
      </c>
      <c r="N3" s="176"/>
      <c r="O3" s="177"/>
      <c r="P3" s="1"/>
    </row>
    <row r="4" spans="2:18">
      <c r="B4" s="141"/>
      <c r="C4" s="142"/>
      <c r="D4" s="164"/>
      <c r="E4" s="171"/>
      <c r="F4" s="172"/>
      <c r="G4" s="178"/>
      <c r="H4" s="179"/>
      <c r="I4" s="180"/>
      <c r="J4" s="178"/>
      <c r="K4" s="179"/>
      <c r="L4" s="180"/>
      <c r="M4" s="178"/>
      <c r="N4" s="179"/>
      <c r="O4" s="180"/>
      <c r="P4" s="1"/>
    </row>
    <row r="5" spans="2:18">
      <c r="B5" s="143"/>
      <c r="C5" s="144"/>
      <c r="D5" s="165"/>
      <c r="E5" s="173"/>
      <c r="F5" s="174"/>
      <c r="G5" s="181"/>
      <c r="H5" s="182"/>
      <c r="I5" s="183"/>
      <c r="J5" s="181"/>
      <c r="K5" s="182"/>
      <c r="L5" s="183"/>
      <c r="M5" s="181"/>
      <c r="N5" s="182"/>
      <c r="O5" s="183"/>
      <c r="P5" s="2"/>
    </row>
    <row r="6" spans="2:18">
      <c r="B6" s="141"/>
      <c r="C6" s="142"/>
      <c r="D6" s="145">
        <v>2012</v>
      </c>
      <c r="E6" s="145">
        <v>2011</v>
      </c>
      <c r="F6" s="145">
        <v>2010</v>
      </c>
      <c r="G6" s="145">
        <v>2012</v>
      </c>
      <c r="H6" s="145">
        <v>2011</v>
      </c>
      <c r="I6" s="145">
        <v>2010</v>
      </c>
      <c r="J6" s="145">
        <v>2012</v>
      </c>
      <c r="K6" s="145">
        <v>2011</v>
      </c>
      <c r="L6" s="145">
        <v>2010</v>
      </c>
      <c r="M6" s="145">
        <v>2012</v>
      </c>
      <c r="N6" s="145">
        <v>2011</v>
      </c>
      <c r="O6" s="145">
        <v>2010</v>
      </c>
      <c r="P6" s="2"/>
    </row>
    <row r="7" spans="2:18">
      <c r="B7" s="28" t="s">
        <v>29</v>
      </c>
      <c r="C7" s="29"/>
      <c r="D7" s="29"/>
      <c r="E7" s="29"/>
      <c r="F7" s="27"/>
      <c r="G7" s="27"/>
      <c r="H7" s="27"/>
      <c r="I7" s="27"/>
      <c r="J7" s="27"/>
      <c r="K7" s="27"/>
      <c r="L7" s="27"/>
      <c r="M7" s="27"/>
      <c r="N7" s="27"/>
      <c r="O7" s="27"/>
      <c r="P7" s="2"/>
    </row>
    <row r="8" spans="2:18">
      <c r="B8" s="30" t="s">
        <v>35</v>
      </c>
      <c r="C8" s="31"/>
      <c r="D8" s="82">
        <v>2</v>
      </c>
      <c r="E8" s="78">
        <v>2</v>
      </c>
      <c r="F8" s="39">
        <v>1.95</v>
      </c>
      <c r="G8" s="39"/>
      <c r="H8" s="39"/>
      <c r="I8" s="45" t="s">
        <v>17</v>
      </c>
      <c r="J8" s="45"/>
      <c r="K8" s="45"/>
      <c r="L8" s="48"/>
      <c r="M8" s="48">
        <v>2</v>
      </c>
      <c r="N8" s="48">
        <v>2</v>
      </c>
      <c r="O8" s="48">
        <f>F8+L8</f>
        <v>1.95</v>
      </c>
      <c r="P8" s="2"/>
    </row>
    <row r="9" spans="2:18">
      <c r="B9" s="26"/>
      <c r="C9" s="31"/>
      <c r="D9" s="82"/>
      <c r="E9" s="31"/>
      <c r="F9" s="40"/>
      <c r="G9" s="40"/>
      <c r="H9" s="40"/>
      <c r="I9" s="46"/>
      <c r="J9" s="46"/>
      <c r="K9" s="46"/>
      <c r="L9" s="40"/>
      <c r="M9" s="40"/>
      <c r="N9" s="40"/>
      <c r="O9" s="41"/>
    </row>
    <row r="10" spans="2:18">
      <c r="B10" s="30" t="s">
        <v>1</v>
      </c>
      <c r="C10" s="31"/>
      <c r="D10" s="82"/>
      <c r="E10" s="31"/>
      <c r="F10" s="41"/>
      <c r="G10" s="41"/>
      <c r="H10" s="41"/>
      <c r="I10" s="42"/>
      <c r="J10" s="42"/>
      <c r="K10" s="42"/>
      <c r="L10" s="41"/>
      <c r="M10" s="41"/>
      <c r="N10" s="41"/>
      <c r="O10" s="41"/>
      <c r="R10" s="7"/>
    </row>
    <row r="11" spans="2:18">
      <c r="B11" s="26"/>
      <c r="C11" s="31" t="s">
        <v>2</v>
      </c>
      <c r="D11" s="82"/>
      <c r="E11" s="31"/>
      <c r="F11" s="41"/>
      <c r="G11" s="41"/>
      <c r="H11" s="41"/>
      <c r="I11" s="45" t="s">
        <v>17</v>
      </c>
      <c r="J11" s="45"/>
      <c r="K11" s="45"/>
      <c r="L11" s="41"/>
      <c r="M11" s="41"/>
      <c r="N11" s="41"/>
      <c r="O11" s="41"/>
    </row>
    <row r="12" spans="2:18">
      <c r="B12" s="26"/>
      <c r="C12" s="32" t="s">
        <v>36</v>
      </c>
      <c r="D12" s="93">
        <v>7.18</v>
      </c>
      <c r="E12" s="104">
        <v>7.59</v>
      </c>
      <c r="F12" s="41">
        <f>8+0.293</f>
        <v>8.2929999999999993</v>
      </c>
      <c r="G12" s="41"/>
      <c r="H12" s="41"/>
      <c r="I12" s="45"/>
      <c r="J12" s="45"/>
      <c r="K12" s="45"/>
      <c r="L12" s="41"/>
      <c r="M12" s="41">
        <f>D12+G12+J12</f>
        <v>7.18</v>
      </c>
      <c r="N12" s="86">
        <v>7.6</v>
      </c>
      <c r="O12" s="41">
        <f>SUM(F12:L12)</f>
        <v>8.2929999999999993</v>
      </c>
    </row>
    <row r="13" spans="2:18">
      <c r="B13" s="26"/>
      <c r="C13" s="32" t="s">
        <v>96</v>
      </c>
      <c r="D13" s="93">
        <v>9.5500000000000007</v>
      </c>
      <c r="E13" s="104">
        <v>10.11</v>
      </c>
      <c r="F13" s="41">
        <f>10.2+0.2521</f>
        <v>10.4521</v>
      </c>
      <c r="G13" s="41"/>
      <c r="H13" s="41"/>
      <c r="I13" s="45"/>
      <c r="J13" s="80">
        <v>1.33</v>
      </c>
      <c r="K13" s="80">
        <v>1.2</v>
      </c>
      <c r="L13" s="41"/>
      <c r="M13" s="49">
        <f>D13+J13</f>
        <v>10.88</v>
      </c>
      <c r="N13" s="49">
        <f>E13+K13</f>
        <v>11.309999999999999</v>
      </c>
      <c r="O13" s="41">
        <f>F13</f>
        <v>10.4521</v>
      </c>
    </row>
    <row r="14" spans="2:18">
      <c r="B14" s="26"/>
      <c r="C14" s="32" t="s">
        <v>37</v>
      </c>
      <c r="D14" s="93">
        <v>4.2300000000000004</v>
      </c>
      <c r="E14" s="104">
        <v>4.05</v>
      </c>
      <c r="F14" s="41">
        <v>4</v>
      </c>
      <c r="G14" s="41"/>
      <c r="H14" s="41"/>
      <c r="I14" s="45"/>
      <c r="J14" s="79"/>
      <c r="K14" s="80"/>
      <c r="L14" s="41"/>
      <c r="M14" s="41">
        <f t="shared" ref="M14:N16" si="0">D14</f>
        <v>4.2300000000000004</v>
      </c>
      <c r="N14" s="41">
        <f t="shared" si="0"/>
        <v>4.05</v>
      </c>
      <c r="O14" s="41">
        <f>SUM(F14:L14)</f>
        <v>4</v>
      </c>
    </row>
    <row r="15" spans="2:18">
      <c r="B15" s="26"/>
      <c r="C15" s="33" t="s">
        <v>97</v>
      </c>
      <c r="D15" s="94">
        <v>5.21</v>
      </c>
      <c r="E15" s="106">
        <v>6.01</v>
      </c>
      <c r="F15" s="41">
        <v>5.75</v>
      </c>
      <c r="G15" s="41"/>
      <c r="H15" s="41"/>
      <c r="I15" s="45" t="s">
        <v>17</v>
      </c>
      <c r="J15" s="79"/>
      <c r="K15" s="80"/>
      <c r="L15" s="41"/>
      <c r="M15" s="41">
        <f t="shared" si="0"/>
        <v>5.21</v>
      </c>
      <c r="N15" s="41">
        <f t="shared" si="0"/>
        <v>6.01</v>
      </c>
      <c r="O15" s="41">
        <f>F15+L15</f>
        <v>5.75</v>
      </c>
    </row>
    <row r="16" spans="2:18">
      <c r="B16" s="26"/>
      <c r="C16" s="31" t="s">
        <v>3</v>
      </c>
      <c r="D16" s="82">
        <v>5.87</v>
      </c>
      <c r="E16" s="107">
        <v>5.88</v>
      </c>
      <c r="F16" s="41">
        <v>5.6</v>
      </c>
      <c r="G16" s="41"/>
      <c r="H16" s="41"/>
      <c r="I16" s="45" t="s">
        <v>17</v>
      </c>
      <c r="J16" s="79"/>
      <c r="K16" s="80"/>
      <c r="L16" s="41"/>
      <c r="M16" s="41">
        <f t="shared" si="0"/>
        <v>5.87</v>
      </c>
      <c r="N16" s="41">
        <f t="shared" si="0"/>
        <v>5.88</v>
      </c>
      <c r="O16" s="41">
        <f>F16+L16</f>
        <v>5.6</v>
      </c>
    </row>
    <row r="17" spans="2:15">
      <c r="B17" s="26"/>
      <c r="C17" s="31" t="s">
        <v>4</v>
      </c>
      <c r="D17" s="82"/>
      <c r="E17" s="107"/>
      <c r="F17" s="41"/>
      <c r="G17" s="41"/>
      <c r="H17" s="41"/>
      <c r="I17" s="45" t="s">
        <v>17</v>
      </c>
      <c r="J17" s="79"/>
      <c r="K17" s="80"/>
      <c r="L17" s="41"/>
      <c r="M17" s="41"/>
      <c r="N17" s="41"/>
      <c r="O17" s="41">
        <f>F17+L17</f>
        <v>0</v>
      </c>
    </row>
    <row r="18" spans="2:15">
      <c r="B18" s="26"/>
      <c r="C18" s="31" t="s">
        <v>5</v>
      </c>
      <c r="D18" s="82">
        <v>3.49</v>
      </c>
      <c r="E18" s="107">
        <v>4.76</v>
      </c>
      <c r="F18" s="41">
        <v>5.3</v>
      </c>
      <c r="G18" s="41"/>
      <c r="H18" s="41"/>
      <c r="I18" s="45" t="s">
        <v>17</v>
      </c>
      <c r="J18" s="79"/>
      <c r="K18" s="80"/>
      <c r="L18" s="41"/>
      <c r="M18" s="41">
        <f>D18</f>
        <v>3.49</v>
      </c>
      <c r="N18" s="41">
        <f>E18</f>
        <v>4.76</v>
      </c>
      <c r="O18" s="41">
        <f>F18+L18</f>
        <v>5.3</v>
      </c>
    </row>
    <row r="19" spans="2:15">
      <c r="B19" s="26"/>
      <c r="C19" s="31" t="s">
        <v>7</v>
      </c>
      <c r="D19" s="82">
        <v>2.35</v>
      </c>
      <c r="E19" s="107">
        <v>2.15</v>
      </c>
      <c r="F19" s="41">
        <v>2.1</v>
      </c>
      <c r="G19" s="41"/>
      <c r="H19" s="41"/>
      <c r="I19" s="45" t="s">
        <v>17</v>
      </c>
      <c r="J19" s="79"/>
      <c r="K19" s="80">
        <v>0.5</v>
      </c>
      <c r="L19" s="41"/>
      <c r="M19" s="41">
        <f>D19+J19</f>
        <v>2.35</v>
      </c>
      <c r="N19" s="41">
        <f>E19+K19</f>
        <v>2.65</v>
      </c>
      <c r="O19" s="41">
        <f>F19+L19</f>
        <v>2.1</v>
      </c>
    </row>
    <row r="20" spans="2:15">
      <c r="B20" s="30" t="s">
        <v>8</v>
      </c>
      <c r="C20" s="34"/>
      <c r="D20" s="101">
        <f>SUM(D12:D19)</f>
        <v>37.880000000000003</v>
      </c>
      <c r="E20" s="108">
        <f>SUM(E12:E19)</f>
        <v>40.549999999999997</v>
      </c>
      <c r="F20" s="42">
        <f>SUM(F11:F19)</f>
        <v>41.495100000000001</v>
      </c>
      <c r="G20" s="42"/>
      <c r="H20" s="42"/>
      <c r="I20" s="45" t="s">
        <v>17</v>
      </c>
      <c r="J20" s="79">
        <v>1.33</v>
      </c>
      <c r="K20" s="79">
        <f>SUM(K12:K19)</f>
        <v>1.7</v>
      </c>
      <c r="L20" s="42">
        <v>1.08</v>
      </c>
      <c r="M20" s="42">
        <f>SUM(M12:M19)</f>
        <v>39.210000000000008</v>
      </c>
      <c r="N20" s="42">
        <f>SUM(N12:N19)</f>
        <v>42.26</v>
      </c>
      <c r="O20" s="42">
        <f>SUM(O12:O19)+L20</f>
        <v>42.575099999999999</v>
      </c>
    </row>
    <row r="21" spans="2:15">
      <c r="B21" s="26"/>
      <c r="C21" s="31"/>
      <c r="D21" s="31"/>
      <c r="E21" s="31"/>
      <c r="F21" s="41"/>
      <c r="G21" s="41"/>
      <c r="H21" s="41"/>
      <c r="I21" s="42"/>
      <c r="J21" s="48"/>
      <c r="K21" s="48"/>
      <c r="L21" s="41"/>
      <c r="M21" s="41"/>
      <c r="N21" s="41"/>
      <c r="O21" s="41"/>
    </row>
    <row r="22" spans="2:15">
      <c r="B22" s="30" t="s">
        <v>12</v>
      </c>
      <c r="C22" s="31" t="s">
        <v>4</v>
      </c>
      <c r="D22" s="82">
        <v>4.0999999999999996</v>
      </c>
      <c r="E22" s="78">
        <v>3.8</v>
      </c>
      <c r="F22" s="42">
        <v>4.25</v>
      </c>
      <c r="G22" s="42"/>
      <c r="H22" s="42"/>
      <c r="I22" s="45" t="s">
        <v>17</v>
      </c>
      <c r="J22" s="79"/>
      <c r="K22" s="79"/>
      <c r="L22" s="42"/>
      <c r="M22" s="42">
        <f>D22+J22</f>
        <v>4.0999999999999996</v>
      </c>
      <c r="N22" s="42">
        <v>3.8</v>
      </c>
      <c r="O22" s="42">
        <f>F22+L22</f>
        <v>4.25</v>
      </c>
    </row>
    <row r="23" spans="2:15">
      <c r="B23" s="26"/>
      <c r="C23" s="31"/>
      <c r="D23" s="82"/>
      <c r="E23" s="31"/>
      <c r="F23" s="41"/>
      <c r="G23" s="41"/>
      <c r="H23" s="41"/>
      <c r="I23" s="42"/>
      <c r="J23" s="48"/>
      <c r="K23" s="48"/>
      <c r="L23" s="41"/>
      <c r="M23" s="41"/>
      <c r="N23" s="41"/>
      <c r="O23" s="41"/>
    </row>
    <row r="24" spans="2:15">
      <c r="B24" s="30" t="s">
        <v>9</v>
      </c>
      <c r="C24" s="31" t="s">
        <v>11</v>
      </c>
      <c r="D24" s="82">
        <v>24.79</v>
      </c>
      <c r="E24" s="78">
        <v>25.3</v>
      </c>
      <c r="F24" s="42">
        <v>25.6</v>
      </c>
      <c r="G24" s="42"/>
      <c r="H24" s="42"/>
      <c r="I24" s="45" t="s">
        <v>17</v>
      </c>
      <c r="J24" s="79">
        <v>1.1200000000000001</v>
      </c>
      <c r="K24" s="79"/>
      <c r="L24" s="42"/>
      <c r="M24" s="42">
        <f>D24+J24</f>
        <v>25.91</v>
      </c>
      <c r="N24" s="42">
        <v>25.3</v>
      </c>
      <c r="O24" s="42">
        <f>F24+L24</f>
        <v>25.6</v>
      </c>
    </row>
    <row r="25" spans="2:15">
      <c r="B25" s="30"/>
      <c r="C25" s="31"/>
      <c r="D25" s="82"/>
      <c r="E25" s="31"/>
      <c r="F25" s="41"/>
      <c r="G25" s="41"/>
      <c r="H25" s="41"/>
      <c r="I25" s="42"/>
      <c r="J25" s="48"/>
      <c r="K25" s="48"/>
      <c r="L25" s="41"/>
      <c r="M25" s="41"/>
      <c r="N25" s="41"/>
      <c r="O25" s="41"/>
    </row>
    <row r="26" spans="2:15">
      <c r="B26" s="30" t="s">
        <v>10</v>
      </c>
      <c r="C26" s="31" t="s">
        <v>6</v>
      </c>
      <c r="D26" s="82"/>
      <c r="E26" s="31"/>
      <c r="F26" s="41"/>
      <c r="G26" s="41"/>
      <c r="H26" s="41"/>
      <c r="I26" s="42"/>
      <c r="J26" s="48"/>
      <c r="K26" s="48"/>
      <c r="L26" s="41"/>
      <c r="M26" s="41"/>
      <c r="N26" s="41"/>
      <c r="O26" s="41"/>
    </row>
    <row r="27" spans="2:15">
      <c r="B27" s="26"/>
      <c r="C27" s="31" t="s">
        <v>15</v>
      </c>
      <c r="D27" s="82">
        <v>3.85</v>
      </c>
      <c r="E27" s="31">
        <v>4.9000000000000004</v>
      </c>
      <c r="F27" s="41">
        <v>5.48</v>
      </c>
      <c r="G27" s="41"/>
      <c r="H27" s="41"/>
      <c r="I27" s="45" t="s">
        <v>17</v>
      </c>
      <c r="J27" s="79"/>
      <c r="K27" s="80">
        <v>0.8</v>
      </c>
      <c r="L27" s="41"/>
      <c r="M27" s="41">
        <f>D27+J27</f>
        <v>3.85</v>
      </c>
      <c r="N27" s="41">
        <f>E27+K27</f>
        <v>5.7</v>
      </c>
      <c r="O27" s="41">
        <f>F27+L27</f>
        <v>5.48</v>
      </c>
    </row>
    <row r="28" spans="2:15">
      <c r="B28" s="26"/>
      <c r="C28" s="31" t="s">
        <v>13</v>
      </c>
      <c r="D28" s="82">
        <v>2.87</v>
      </c>
      <c r="E28" s="31">
        <v>3.1</v>
      </c>
      <c r="F28" s="41">
        <v>3.1</v>
      </c>
      <c r="G28" s="41"/>
      <c r="H28" s="41"/>
      <c r="I28" s="45" t="s">
        <v>17</v>
      </c>
      <c r="J28" s="79"/>
      <c r="K28" s="79"/>
      <c r="L28" s="41"/>
      <c r="M28" s="41">
        <f>D28+J28</f>
        <v>2.87</v>
      </c>
      <c r="N28" s="41">
        <v>3.1</v>
      </c>
      <c r="O28" s="41">
        <f>F28+L28</f>
        <v>3.1</v>
      </c>
    </row>
    <row r="29" spans="2:15">
      <c r="B29" s="26"/>
      <c r="C29" s="31" t="s">
        <v>0</v>
      </c>
      <c r="D29" s="82">
        <v>3.15</v>
      </c>
      <c r="E29" s="31">
        <v>3.1</v>
      </c>
      <c r="F29" s="41">
        <v>3</v>
      </c>
      <c r="G29" s="41"/>
      <c r="H29" s="41"/>
      <c r="I29" s="45" t="s">
        <v>17</v>
      </c>
      <c r="J29" s="79"/>
      <c r="K29" s="79"/>
      <c r="L29" s="41"/>
      <c r="M29" s="41">
        <f>D29+J29</f>
        <v>3.15</v>
      </c>
      <c r="N29" s="41">
        <v>3.1</v>
      </c>
      <c r="O29" s="41">
        <f>F29+L29</f>
        <v>3</v>
      </c>
    </row>
    <row r="30" spans="2:15">
      <c r="B30" s="26"/>
      <c r="C30" s="31" t="s">
        <v>14</v>
      </c>
      <c r="D30" s="82">
        <v>2.16</v>
      </c>
      <c r="E30" s="31">
        <v>2</v>
      </c>
      <c r="F30" s="41">
        <v>2</v>
      </c>
      <c r="G30" s="41"/>
      <c r="H30" s="41"/>
      <c r="I30" s="45" t="s">
        <v>17</v>
      </c>
      <c r="J30" s="79"/>
      <c r="K30" s="79"/>
      <c r="L30" s="41"/>
      <c r="M30" s="41">
        <f>D30+J30</f>
        <v>2.16</v>
      </c>
      <c r="N30" s="41">
        <v>2</v>
      </c>
      <c r="O30" s="41">
        <f>F30+L30</f>
        <v>2</v>
      </c>
    </row>
    <row r="31" spans="2:15">
      <c r="B31" s="26"/>
      <c r="C31" s="31" t="s">
        <v>19</v>
      </c>
      <c r="D31" s="82">
        <v>3</v>
      </c>
      <c r="E31" s="31">
        <v>1</v>
      </c>
      <c r="F31" s="41">
        <v>2</v>
      </c>
      <c r="G31" s="41"/>
      <c r="H31" s="41"/>
      <c r="I31" s="45" t="s">
        <v>17</v>
      </c>
      <c r="J31" s="79"/>
      <c r="K31" s="79"/>
      <c r="L31" s="41"/>
      <c r="M31" s="41">
        <f>D31+J31</f>
        <v>3</v>
      </c>
      <c r="N31" s="41">
        <v>1</v>
      </c>
      <c r="O31" s="41">
        <f>F31+L31</f>
        <v>2</v>
      </c>
    </row>
    <row r="32" spans="2:15">
      <c r="B32" s="26" t="s">
        <v>8</v>
      </c>
      <c r="C32" s="31"/>
      <c r="D32" s="83">
        <f>SUM(D27:D31)</f>
        <v>15.030000000000001</v>
      </c>
      <c r="E32" s="78">
        <f>SUM(E27:E31)</f>
        <v>14.1</v>
      </c>
      <c r="F32" s="42">
        <f>SUM(F27:F31)</f>
        <v>15.58</v>
      </c>
      <c r="G32" s="42"/>
      <c r="H32" s="42"/>
      <c r="I32" s="45" t="s">
        <v>17</v>
      </c>
      <c r="J32" s="79">
        <v>0</v>
      </c>
      <c r="K32" s="79">
        <f>SUM(K27:K31)</f>
        <v>0.8</v>
      </c>
      <c r="L32" s="42"/>
      <c r="M32" s="42">
        <f>SUM(M27:M31)</f>
        <v>15.030000000000001</v>
      </c>
      <c r="N32" s="42">
        <f>SUM(N27:N31)</f>
        <v>14.9</v>
      </c>
      <c r="O32" s="42">
        <f>SUM(O27:O31)</f>
        <v>15.58</v>
      </c>
    </row>
    <row r="33" spans="2:16">
      <c r="B33" s="26"/>
      <c r="C33" s="31"/>
      <c r="D33" s="31"/>
      <c r="E33" s="31"/>
      <c r="F33" s="41"/>
      <c r="G33" s="41"/>
      <c r="H33" s="41"/>
      <c r="I33" s="41"/>
      <c r="J33" s="43"/>
      <c r="K33" s="43"/>
      <c r="L33" s="41"/>
      <c r="M33" s="41"/>
      <c r="N33" s="41"/>
      <c r="O33" s="41"/>
    </row>
    <row r="34" spans="2:16">
      <c r="B34" s="30" t="s">
        <v>16</v>
      </c>
      <c r="C34" s="31"/>
      <c r="D34" s="31"/>
      <c r="E34" s="31"/>
      <c r="F34" s="41"/>
      <c r="G34" s="41"/>
      <c r="H34" s="41"/>
      <c r="I34" s="41"/>
      <c r="J34" s="43"/>
      <c r="K34" s="43"/>
      <c r="L34" s="41"/>
      <c r="M34" s="41"/>
      <c r="N34" s="41"/>
      <c r="O34" s="41"/>
    </row>
    <row r="35" spans="2:16">
      <c r="B35" s="35" t="s">
        <v>33</v>
      </c>
      <c r="C35" s="31"/>
      <c r="D35" s="31"/>
      <c r="E35" s="31"/>
      <c r="F35" s="41"/>
      <c r="G35" s="41"/>
      <c r="H35" s="41"/>
      <c r="I35" s="41"/>
      <c r="J35" s="43"/>
      <c r="K35" s="43"/>
      <c r="L35" s="41"/>
      <c r="M35" s="41"/>
      <c r="N35" s="41"/>
      <c r="O35" s="41"/>
    </row>
    <row r="36" spans="2:16">
      <c r="B36" s="26"/>
      <c r="C36" s="36" t="s">
        <v>40</v>
      </c>
      <c r="D36" s="36">
        <v>1.5</v>
      </c>
      <c r="E36" s="36">
        <v>1.5</v>
      </c>
      <c r="F36" s="43">
        <v>1.5</v>
      </c>
      <c r="G36" s="43"/>
      <c r="H36" s="43"/>
      <c r="I36" s="41"/>
      <c r="J36" s="43"/>
      <c r="K36" s="43"/>
      <c r="L36" s="41"/>
      <c r="M36" s="41">
        <f t="shared" ref="M36:O42" si="1">D36+G36+J36</f>
        <v>1.5</v>
      </c>
      <c r="N36" s="41">
        <v>1.5</v>
      </c>
      <c r="O36" s="41">
        <f t="shared" si="1"/>
        <v>1.5</v>
      </c>
    </row>
    <row r="37" spans="2:16">
      <c r="B37" s="26"/>
      <c r="C37" s="36" t="s">
        <v>41</v>
      </c>
      <c r="D37" s="36">
        <v>0.8</v>
      </c>
      <c r="E37" s="36">
        <v>0.8</v>
      </c>
      <c r="F37" s="41">
        <v>0.8</v>
      </c>
      <c r="G37" s="41"/>
      <c r="H37" s="41"/>
      <c r="I37" s="41"/>
      <c r="J37" s="43"/>
      <c r="K37" s="43"/>
      <c r="L37" s="41"/>
      <c r="M37" s="41">
        <f t="shared" si="1"/>
        <v>0.8</v>
      </c>
      <c r="N37" s="41">
        <v>0.8</v>
      </c>
      <c r="O37" s="41">
        <f t="shared" si="1"/>
        <v>0.8</v>
      </c>
    </row>
    <row r="38" spans="2:16">
      <c r="B38" s="26"/>
      <c r="C38" s="36" t="s">
        <v>17</v>
      </c>
      <c r="D38" s="36"/>
      <c r="E38" s="36"/>
      <c r="F38" s="41"/>
      <c r="G38" s="41"/>
      <c r="H38" s="41"/>
      <c r="I38" s="41"/>
      <c r="J38" s="43">
        <v>0.5</v>
      </c>
      <c r="K38" s="43"/>
      <c r="L38" s="41"/>
      <c r="M38" s="41">
        <v>0.5</v>
      </c>
      <c r="N38" s="41"/>
      <c r="O38" s="41">
        <f t="shared" si="1"/>
        <v>0</v>
      </c>
    </row>
    <row r="39" spans="2:16">
      <c r="B39" s="26"/>
      <c r="C39" s="36" t="s">
        <v>17</v>
      </c>
      <c r="D39" s="36"/>
      <c r="E39" s="36"/>
      <c r="F39" s="43"/>
      <c r="G39" s="43"/>
      <c r="H39" s="43"/>
      <c r="I39" s="41"/>
      <c r="J39" s="41"/>
      <c r="K39" s="41"/>
      <c r="L39" s="41"/>
      <c r="M39" s="41"/>
      <c r="N39" s="41"/>
      <c r="O39" s="41">
        <f t="shared" si="1"/>
        <v>0</v>
      </c>
    </row>
    <row r="40" spans="2:16">
      <c r="B40" s="26"/>
      <c r="C40" s="36" t="s">
        <v>17</v>
      </c>
      <c r="D40" s="36"/>
      <c r="E40" s="36"/>
      <c r="F40" s="41"/>
      <c r="G40" s="41"/>
      <c r="H40" s="41"/>
      <c r="I40" s="41"/>
      <c r="J40" s="41"/>
      <c r="K40" s="41"/>
      <c r="L40" s="41"/>
      <c r="M40" s="41"/>
      <c r="N40" s="41"/>
      <c r="O40" s="41">
        <f t="shared" si="1"/>
        <v>0</v>
      </c>
    </row>
    <row r="41" spans="2:16">
      <c r="B41" s="26"/>
      <c r="C41" s="36" t="s">
        <v>17</v>
      </c>
      <c r="D41" s="36"/>
      <c r="E41" s="36"/>
      <c r="F41" s="43"/>
      <c r="G41" s="43"/>
      <c r="H41" s="43"/>
      <c r="I41" s="41"/>
      <c r="J41" s="41"/>
      <c r="K41" s="41"/>
      <c r="L41" s="41"/>
      <c r="M41" s="41"/>
      <c r="N41" s="41"/>
      <c r="O41" s="41">
        <f t="shared" si="1"/>
        <v>0</v>
      </c>
    </row>
    <row r="42" spans="2:16">
      <c r="B42" s="26"/>
      <c r="C42" s="36" t="s">
        <v>17</v>
      </c>
      <c r="D42" s="36"/>
      <c r="E42" s="36"/>
      <c r="F42" s="41"/>
      <c r="G42" s="41"/>
      <c r="H42" s="41"/>
      <c r="I42" s="41"/>
      <c r="J42" s="41"/>
      <c r="K42" s="41"/>
      <c r="L42" s="41"/>
      <c r="M42" s="41"/>
      <c r="N42" s="41"/>
      <c r="O42" s="41">
        <f t="shared" si="1"/>
        <v>0</v>
      </c>
    </row>
    <row r="43" spans="2:16">
      <c r="B43" s="26"/>
      <c r="C43" s="36" t="s">
        <v>8</v>
      </c>
      <c r="D43" s="36">
        <v>2.2999999999999998</v>
      </c>
      <c r="E43" s="36"/>
      <c r="F43" s="43"/>
      <c r="G43" s="43"/>
      <c r="H43" s="43"/>
      <c r="I43" s="41"/>
      <c r="J43" s="41"/>
      <c r="K43" s="41"/>
      <c r="L43" s="41"/>
      <c r="M43" s="41"/>
      <c r="N43" s="41"/>
      <c r="O43" s="44">
        <f>SUM(O36:O42)</f>
        <v>2.2999999999999998</v>
      </c>
    </row>
    <row r="44" spans="2:16" ht="14.25">
      <c r="B44" s="26" t="s">
        <v>71</v>
      </c>
      <c r="C44" s="36"/>
      <c r="D44" s="36"/>
      <c r="E44" s="36"/>
      <c r="F44" s="41" t="s">
        <v>17</v>
      </c>
      <c r="G44" s="41">
        <v>0.3</v>
      </c>
      <c r="H44" s="41">
        <v>0.3</v>
      </c>
      <c r="I44" s="41">
        <v>0.3</v>
      </c>
      <c r="J44" s="41"/>
      <c r="K44" s="41"/>
      <c r="L44" s="41"/>
      <c r="M44" s="41">
        <f>G44+J44</f>
        <v>0.3</v>
      </c>
      <c r="N44" s="41">
        <v>0.3</v>
      </c>
      <c r="O44" s="41">
        <f>I44+L44</f>
        <v>0.3</v>
      </c>
      <c r="P44" s="4"/>
    </row>
    <row r="45" spans="2:16">
      <c r="B45" s="26"/>
      <c r="C45" s="31"/>
      <c r="D45" s="31"/>
      <c r="E45" s="31"/>
      <c r="F45" s="44"/>
      <c r="G45" s="44"/>
      <c r="H45" s="44"/>
      <c r="I45" s="41"/>
      <c r="J45" s="41"/>
      <c r="K45" s="41"/>
      <c r="L45" s="41"/>
      <c r="M45" s="44"/>
      <c r="N45" s="41"/>
      <c r="O45" s="44"/>
    </row>
    <row r="46" spans="2:16">
      <c r="B46" s="63" t="s">
        <v>18</v>
      </c>
      <c r="C46" s="36" t="s">
        <v>2</v>
      </c>
      <c r="D46" s="36"/>
      <c r="E46" s="36"/>
      <c r="F46" s="41" t="s">
        <v>17</v>
      </c>
      <c r="G46" s="41">
        <v>43.04</v>
      </c>
      <c r="H46" s="41">
        <v>41.7</v>
      </c>
      <c r="I46" s="41">
        <v>42.63</v>
      </c>
      <c r="J46" s="41"/>
      <c r="K46" s="41"/>
      <c r="L46" s="41"/>
      <c r="M46" s="41">
        <f>G46+J46</f>
        <v>43.04</v>
      </c>
      <c r="N46" s="41">
        <v>41.7</v>
      </c>
      <c r="O46" s="41">
        <f>I46+L46</f>
        <v>42.63</v>
      </c>
    </row>
    <row r="47" spans="2:16">
      <c r="B47" s="30"/>
      <c r="C47" s="31"/>
      <c r="D47" s="31"/>
      <c r="E47" s="31"/>
      <c r="F47" s="45"/>
      <c r="G47" s="45"/>
      <c r="H47" s="45"/>
      <c r="I47" s="47"/>
      <c r="J47" s="47"/>
      <c r="K47" s="47"/>
      <c r="L47" s="49"/>
      <c r="M47" s="49"/>
      <c r="N47" s="49"/>
      <c r="O47" s="49"/>
    </row>
    <row r="48" spans="2:16" s="59" customFormat="1">
      <c r="B48" s="60" t="s">
        <v>21</v>
      </c>
      <c r="C48" s="62"/>
      <c r="D48" s="148">
        <f>D8+D20+D22+D24+D32+D36+D37</f>
        <v>86.100000000000009</v>
      </c>
      <c r="E48" s="109">
        <f>E8+E20+E22+E24+E32+E36+E37</f>
        <v>88.049999999999983</v>
      </c>
      <c r="F48" s="52">
        <f>F8+F20+F22+F24+F32+F36+F37+F38+F39+F40+F41+F42</f>
        <v>91.1751</v>
      </c>
      <c r="G48" s="58">
        <f>G36+G37+G38+G39+G40+G41+G42+G44+G46</f>
        <v>43.339999999999996</v>
      </c>
      <c r="H48" s="58">
        <f>H36+H37+H38+H39+H40+H41+H42+H44+H46</f>
        <v>42</v>
      </c>
      <c r="I48" s="58">
        <f>I36+I37+I38+I39+I40+I41+I42+I44+I46</f>
        <v>42.93</v>
      </c>
      <c r="J48" s="58">
        <f>J8+J20+J22+J24+J32+J36+J37+J38+J39+J40+J41+J42+J44+J46</f>
        <v>2.95</v>
      </c>
      <c r="K48" s="58">
        <f>K8+K20+K22+K24+K32+K36+K37+K38+K39+K40+K41+K42+K44+K46</f>
        <v>2.5</v>
      </c>
      <c r="L48" s="58">
        <f>L8+L20+L22+L24+L32+L36+L37+L38+L39+L40+L41+L42+L44+L46</f>
        <v>1.08</v>
      </c>
      <c r="M48" s="58">
        <f>M8+M20+M32+M22+M24+M36+M37+M38+M44+M46</f>
        <v>132.39000000000001</v>
      </c>
      <c r="N48" s="58">
        <f>N8+N20+N32+N22+N24+N36+N37+N44+N46</f>
        <v>132.56</v>
      </c>
      <c r="O48" s="58">
        <f>O8+O20+O22+O24+O32+O36+O37+O38+O39+O40+O41+O42+O44+O46</f>
        <v>135.18510000000001</v>
      </c>
    </row>
    <row r="49" spans="2:15" ht="6.75" customHeight="1">
      <c r="B49" s="14"/>
      <c r="C49" s="14"/>
      <c r="D49" s="14"/>
      <c r="E49" s="14"/>
      <c r="F49" s="5"/>
      <c r="G49" s="5"/>
      <c r="H49" s="5"/>
      <c r="I49" s="5"/>
      <c r="J49" s="5"/>
      <c r="K49" s="5"/>
      <c r="L49" s="23"/>
      <c r="M49" s="23"/>
      <c r="N49" s="23"/>
      <c r="O49" s="23"/>
    </row>
    <row r="50" spans="2:15" ht="14.25">
      <c r="B50" s="25" t="s">
        <v>68</v>
      </c>
      <c r="C50" s="14"/>
      <c r="D50" s="14"/>
      <c r="E50" s="14"/>
      <c r="F50" s="5"/>
      <c r="G50" s="5"/>
      <c r="H50" s="5"/>
      <c r="I50" s="5"/>
      <c r="J50" s="5"/>
      <c r="K50" s="5"/>
      <c r="L50" s="23"/>
      <c r="M50" s="23"/>
      <c r="N50" s="23"/>
      <c r="O50" s="23"/>
    </row>
    <row r="51" spans="2:15">
      <c r="B51" s="14"/>
      <c r="C51" s="14"/>
      <c r="D51" s="14"/>
      <c r="E51" s="14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2:15">
      <c r="B52" s="14" t="s">
        <v>28</v>
      </c>
      <c r="C52" s="14"/>
      <c r="D52" s="14"/>
      <c r="E52" s="14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2:15">
      <c r="B53" s="15" t="s">
        <v>26</v>
      </c>
      <c r="C53" s="15"/>
      <c r="D53" s="15"/>
      <c r="E53" s="15"/>
    </row>
    <row r="54" spans="2:15">
      <c r="B54" s="15" t="s">
        <v>27</v>
      </c>
      <c r="C54" s="15"/>
      <c r="D54" s="15"/>
      <c r="E54" s="15"/>
    </row>
    <row r="55" spans="2:15">
      <c r="B55" s="15" t="s">
        <v>34</v>
      </c>
      <c r="C55" s="15"/>
      <c r="D55" s="15"/>
      <c r="E55" s="15"/>
    </row>
    <row r="56" spans="2:15">
      <c r="B56" s="15"/>
      <c r="C56" s="15"/>
      <c r="D56" s="15"/>
      <c r="E56" s="15"/>
    </row>
    <row r="57" spans="2:15">
      <c r="B57" s="15"/>
      <c r="C57" s="15"/>
      <c r="D57" s="15"/>
      <c r="E57" s="15"/>
    </row>
    <row r="58" spans="2:15">
      <c r="B58" s="15"/>
      <c r="C58" s="15"/>
      <c r="D58" s="15"/>
      <c r="E58" s="15"/>
    </row>
    <row r="59" spans="2:15">
      <c r="B59" s="15" t="s">
        <v>22</v>
      </c>
      <c r="C59" s="15"/>
      <c r="D59" s="15"/>
      <c r="E59" s="15"/>
    </row>
    <row r="60" spans="2:15">
      <c r="B60" s="17" t="s">
        <v>24</v>
      </c>
      <c r="C60" s="15"/>
      <c r="D60" s="15"/>
      <c r="E60" s="15"/>
    </row>
    <row r="61" spans="2:15">
      <c r="B61" s="17" t="s">
        <v>23</v>
      </c>
      <c r="C61" s="15"/>
      <c r="D61" s="15"/>
      <c r="E61" s="15"/>
    </row>
    <row r="62" spans="2:15">
      <c r="B62" s="15" t="s">
        <v>30</v>
      </c>
      <c r="C62" s="15"/>
      <c r="D62" s="15"/>
      <c r="E62" s="15"/>
    </row>
    <row r="63" spans="2:15">
      <c r="B63" s="15" t="s">
        <v>25</v>
      </c>
      <c r="C63" s="15"/>
      <c r="D63" s="15"/>
      <c r="E63" s="15"/>
    </row>
    <row r="64" spans="2:15">
      <c r="B64" s="17" t="s">
        <v>38</v>
      </c>
      <c r="C64" s="15"/>
      <c r="D64" s="15"/>
      <c r="E64" s="15"/>
    </row>
    <row r="65" spans="2:5">
      <c r="B65" s="15" t="s">
        <v>31</v>
      </c>
      <c r="C65" s="15"/>
      <c r="D65" s="15"/>
      <c r="E65" s="15"/>
    </row>
    <row r="66" spans="2:5">
      <c r="B66" s="3" t="s">
        <v>32</v>
      </c>
    </row>
  </sheetData>
  <mergeCells count="4">
    <mergeCell ref="D3:F5"/>
    <mergeCell ref="G3:I5"/>
    <mergeCell ref="J3:L5"/>
    <mergeCell ref="M3:O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61"/>
  <sheetViews>
    <sheetView showGridLines="0" workbookViewId="0">
      <selection activeCell="D36" sqref="D36"/>
    </sheetView>
  </sheetViews>
  <sheetFormatPr defaultRowHeight="12.75"/>
  <cols>
    <col min="1" max="1" width="3" customWidth="1"/>
    <col min="2" max="2" width="4.85546875" style="15" customWidth="1"/>
    <col min="3" max="3" width="40" style="15" bestFit="1" customWidth="1"/>
    <col min="4" max="8" width="11.28515625" style="15" customWidth="1"/>
    <col min="9" max="15" width="11.28515625" customWidth="1"/>
    <col min="16" max="16" width="17.7109375" customWidth="1"/>
  </cols>
  <sheetData>
    <row r="1" spans="2:18">
      <c r="B1" s="14" t="s">
        <v>94</v>
      </c>
    </row>
    <row r="3" spans="2:18">
      <c r="B3" s="139"/>
      <c r="C3" s="140"/>
      <c r="D3" s="163" t="s">
        <v>85</v>
      </c>
      <c r="E3" s="169"/>
      <c r="F3" s="170"/>
      <c r="G3" s="175" t="s">
        <v>86</v>
      </c>
      <c r="H3" s="176"/>
      <c r="I3" s="177"/>
      <c r="J3" s="175" t="s">
        <v>87</v>
      </c>
      <c r="K3" s="176"/>
      <c r="L3" s="177"/>
      <c r="M3" s="175" t="s">
        <v>88</v>
      </c>
      <c r="N3" s="176"/>
      <c r="O3" s="177"/>
      <c r="P3" s="1"/>
    </row>
    <row r="4" spans="2:18">
      <c r="B4" s="141"/>
      <c r="C4" s="142"/>
      <c r="D4" s="164"/>
      <c r="E4" s="171"/>
      <c r="F4" s="172"/>
      <c r="G4" s="178"/>
      <c r="H4" s="179"/>
      <c r="I4" s="180"/>
      <c r="J4" s="178"/>
      <c r="K4" s="179"/>
      <c r="L4" s="180"/>
      <c r="M4" s="178"/>
      <c r="N4" s="179"/>
      <c r="O4" s="180"/>
      <c r="P4" s="1"/>
    </row>
    <row r="5" spans="2:18">
      <c r="B5" s="143"/>
      <c r="C5" s="144"/>
      <c r="D5" s="165"/>
      <c r="E5" s="173"/>
      <c r="F5" s="174"/>
      <c r="G5" s="181"/>
      <c r="H5" s="182"/>
      <c r="I5" s="183"/>
      <c r="J5" s="181"/>
      <c r="K5" s="182"/>
      <c r="L5" s="183"/>
      <c r="M5" s="181"/>
      <c r="N5" s="182"/>
      <c r="O5" s="183"/>
      <c r="P5" s="2"/>
    </row>
    <row r="6" spans="2:18">
      <c r="B6" s="141"/>
      <c r="C6" s="142"/>
      <c r="D6" s="145">
        <v>2012</v>
      </c>
      <c r="E6" s="145">
        <v>2011</v>
      </c>
      <c r="F6" s="145">
        <v>2010</v>
      </c>
      <c r="G6" s="145">
        <v>2012</v>
      </c>
      <c r="H6" s="145">
        <v>2011</v>
      </c>
      <c r="I6" s="145">
        <v>2010</v>
      </c>
      <c r="J6" s="145">
        <v>2012</v>
      </c>
      <c r="K6" s="145">
        <v>2011</v>
      </c>
      <c r="L6" s="145">
        <v>2010</v>
      </c>
      <c r="M6" s="145">
        <v>2012</v>
      </c>
      <c r="N6" s="145">
        <v>2011</v>
      </c>
      <c r="O6" s="145">
        <v>2010</v>
      </c>
      <c r="P6" s="2"/>
    </row>
    <row r="7" spans="2:18">
      <c r="B7" s="28" t="s">
        <v>29</v>
      </c>
      <c r="C7" s="29"/>
      <c r="D7" s="29"/>
      <c r="E7" s="138"/>
      <c r="F7" s="27"/>
      <c r="G7" s="27"/>
      <c r="H7" s="27"/>
      <c r="I7" s="27"/>
      <c r="J7" s="27"/>
      <c r="K7" s="27"/>
      <c r="L7" s="27"/>
      <c r="M7" s="27"/>
      <c r="N7" s="27"/>
      <c r="O7" s="27"/>
      <c r="P7" s="2"/>
    </row>
    <row r="8" spans="2:18">
      <c r="B8" s="30" t="s">
        <v>35</v>
      </c>
      <c r="C8" s="31"/>
      <c r="D8" s="83">
        <v>2</v>
      </c>
      <c r="E8" s="83">
        <v>2</v>
      </c>
      <c r="F8" s="39">
        <v>2</v>
      </c>
      <c r="G8" s="39"/>
      <c r="H8" s="39"/>
      <c r="I8" s="45"/>
      <c r="J8" s="45"/>
      <c r="K8" s="45"/>
      <c r="L8" s="48"/>
      <c r="M8" s="48">
        <f>D8+J8</f>
        <v>2</v>
      </c>
      <c r="N8" s="48">
        <f>E8+K8</f>
        <v>2</v>
      </c>
      <c r="O8" s="48">
        <f>F8+L8</f>
        <v>2</v>
      </c>
      <c r="P8" s="2"/>
    </row>
    <row r="9" spans="2:18">
      <c r="B9" s="26"/>
      <c r="C9" s="31"/>
      <c r="D9" s="31"/>
      <c r="E9" s="82"/>
      <c r="F9" s="40"/>
      <c r="G9" s="40"/>
      <c r="H9" s="40"/>
      <c r="I9" s="46"/>
      <c r="J9" s="46"/>
      <c r="K9" s="46"/>
      <c r="L9" s="40"/>
      <c r="M9" s="40"/>
      <c r="N9" s="40"/>
      <c r="O9" s="41"/>
    </row>
    <row r="10" spans="2:18">
      <c r="B10" s="30" t="s">
        <v>1</v>
      </c>
      <c r="C10" s="31"/>
      <c r="D10" s="31"/>
      <c r="E10" s="82"/>
      <c r="F10" s="41"/>
      <c r="G10" s="41"/>
      <c r="H10" s="41"/>
      <c r="I10" s="42"/>
      <c r="J10" s="42"/>
      <c r="K10" s="42"/>
      <c r="L10" s="41"/>
      <c r="M10" s="41"/>
      <c r="N10" s="41"/>
      <c r="O10" s="41"/>
      <c r="R10" s="7"/>
    </row>
    <row r="11" spans="2:18">
      <c r="B11" s="26"/>
      <c r="C11" s="31" t="s">
        <v>2</v>
      </c>
      <c r="D11" s="31"/>
      <c r="E11" s="82"/>
      <c r="F11" s="41"/>
      <c r="G11" s="41"/>
      <c r="H11" s="41"/>
      <c r="I11" s="45"/>
      <c r="J11" s="45"/>
      <c r="K11" s="45"/>
      <c r="L11" s="41"/>
      <c r="M11" s="41"/>
      <c r="N11" s="41"/>
      <c r="O11" s="41"/>
    </row>
    <row r="12" spans="2:18">
      <c r="B12" s="26"/>
      <c r="C12" s="32" t="s">
        <v>36</v>
      </c>
      <c r="D12" s="32">
        <v>3.7</v>
      </c>
      <c r="E12" s="96">
        <v>4.4000000000000004</v>
      </c>
      <c r="F12" s="41">
        <v>4.5</v>
      </c>
      <c r="G12" s="80"/>
      <c r="H12" s="97"/>
      <c r="I12" s="7"/>
      <c r="J12" s="105">
        <v>0.3</v>
      </c>
      <c r="K12" s="97">
        <v>0.7</v>
      </c>
      <c r="L12" s="7">
        <v>1.8</v>
      </c>
      <c r="M12" s="41">
        <f t="shared" ref="M12:O19" si="0">D12+J12</f>
        <v>4</v>
      </c>
      <c r="N12" s="41">
        <f t="shared" si="0"/>
        <v>5.1000000000000005</v>
      </c>
      <c r="O12" s="41">
        <f t="shared" si="0"/>
        <v>6.3</v>
      </c>
    </row>
    <row r="13" spans="2:18">
      <c r="B13" s="26"/>
      <c r="C13" s="32" t="s">
        <v>96</v>
      </c>
      <c r="D13" s="32">
        <v>6.3</v>
      </c>
      <c r="E13" s="96">
        <v>5.3</v>
      </c>
      <c r="F13" s="41">
        <v>5.6</v>
      </c>
      <c r="G13" s="80"/>
      <c r="H13" s="97"/>
      <c r="I13" s="49"/>
      <c r="J13" s="105">
        <v>1.2</v>
      </c>
      <c r="K13" s="97">
        <v>1</v>
      </c>
      <c r="L13" s="49">
        <v>1</v>
      </c>
      <c r="M13" s="41">
        <f t="shared" si="0"/>
        <v>7.5</v>
      </c>
      <c r="N13" s="41">
        <f t="shared" si="0"/>
        <v>6.3</v>
      </c>
      <c r="O13" s="41">
        <f t="shared" si="0"/>
        <v>6.6</v>
      </c>
    </row>
    <row r="14" spans="2:18">
      <c r="B14" s="26"/>
      <c r="C14" s="32" t="s">
        <v>37</v>
      </c>
      <c r="D14" s="32">
        <v>2.4</v>
      </c>
      <c r="E14" s="96">
        <v>2.2999999999999998</v>
      </c>
      <c r="F14" s="41">
        <v>2.2999999999999998</v>
      </c>
      <c r="G14" s="43"/>
      <c r="H14" s="98"/>
      <c r="I14" s="49"/>
      <c r="J14" s="45"/>
      <c r="K14" s="98"/>
      <c r="L14" s="49"/>
      <c r="M14" s="41">
        <f t="shared" si="0"/>
        <v>2.4</v>
      </c>
      <c r="N14" s="41">
        <f t="shared" si="0"/>
        <v>2.2999999999999998</v>
      </c>
      <c r="O14" s="41">
        <f t="shared" si="0"/>
        <v>2.2999999999999998</v>
      </c>
    </row>
    <row r="15" spans="2:18">
      <c r="B15" s="26"/>
      <c r="C15" s="33" t="s">
        <v>97</v>
      </c>
      <c r="D15" s="33">
        <v>4.4000000000000004</v>
      </c>
      <c r="E15" s="99">
        <v>4.3</v>
      </c>
      <c r="F15" s="41">
        <v>3.9</v>
      </c>
      <c r="G15" s="43"/>
      <c r="H15" s="45"/>
      <c r="I15" s="41"/>
      <c r="J15" s="45"/>
      <c r="K15" s="45"/>
      <c r="L15" s="41"/>
      <c r="M15" s="41">
        <f t="shared" si="0"/>
        <v>4.4000000000000004</v>
      </c>
      <c r="N15" s="41">
        <f t="shared" si="0"/>
        <v>4.3</v>
      </c>
      <c r="O15" s="41">
        <f t="shared" si="0"/>
        <v>3.9</v>
      </c>
    </row>
    <row r="16" spans="2:18">
      <c r="B16" s="26"/>
      <c r="C16" s="31" t="s">
        <v>3</v>
      </c>
      <c r="D16" s="31">
        <v>1.6</v>
      </c>
      <c r="E16" s="100">
        <v>1.6</v>
      </c>
      <c r="F16" s="41">
        <v>2.6</v>
      </c>
      <c r="G16" s="43"/>
      <c r="H16" s="45"/>
      <c r="I16" s="41"/>
      <c r="J16" s="45"/>
      <c r="K16" s="45"/>
      <c r="L16" s="41"/>
      <c r="M16" s="41">
        <f t="shared" si="0"/>
        <v>1.6</v>
      </c>
      <c r="N16" s="41">
        <f t="shared" si="0"/>
        <v>1.6</v>
      </c>
      <c r="O16" s="41">
        <f t="shared" si="0"/>
        <v>2.6</v>
      </c>
    </row>
    <row r="17" spans="2:15">
      <c r="B17" s="26"/>
      <c r="C17" s="31" t="s">
        <v>4</v>
      </c>
      <c r="D17" s="82">
        <v>0</v>
      </c>
      <c r="E17" s="100">
        <v>0</v>
      </c>
      <c r="F17" s="41">
        <v>0</v>
      </c>
      <c r="G17" s="43"/>
      <c r="H17" s="45"/>
      <c r="I17" s="41"/>
      <c r="J17" s="45"/>
      <c r="K17" s="45"/>
      <c r="L17" s="41"/>
      <c r="M17" s="41">
        <f t="shared" si="0"/>
        <v>0</v>
      </c>
      <c r="N17" s="41">
        <f t="shared" si="0"/>
        <v>0</v>
      </c>
      <c r="O17" s="41">
        <f t="shared" si="0"/>
        <v>0</v>
      </c>
    </row>
    <row r="18" spans="2:15">
      <c r="B18" s="26"/>
      <c r="C18" s="31" t="s">
        <v>5</v>
      </c>
      <c r="D18" s="31">
        <v>3.5</v>
      </c>
      <c r="E18" s="100">
        <v>4</v>
      </c>
      <c r="F18" s="41">
        <v>4.5999999999999996</v>
      </c>
      <c r="G18" s="43"/>
      <c r="H18" s="45"/>
      <c r="I18" s="41"/>
      <c r="J18" s="45"/>
      <c r="K18" s="45"/>
      <c r="L18" s="41"/>
      <c r="M18" s="41">
        <f t="shared" si="0"/>
        <v>3.5</v>
      </c>
      <c r="N18" s="41">
        <f t="shared" si="0"/>
        <v>4</v>
      </c>
      <c r="O18" s="41">
        <f t="shared" si="0"/>
        <v>4.5999999999999996</v>
      </c>
    </row>
    <row r="19" spans="2:15">
      <c r="B19" s="26"/>
      <c r="C19" s="31" t="s">
        <v>7</v>
      </c>
      <c r="D19" s="31">
        <v>2</v>
      </c>
      <c r="E19" s="100">
        <v>1.8</v>
      </c>
      <c r="F19" s="41">
        <v>1.1000000000000001</v>
      </c>
      <c r="G19" s="43"/>
      <c r="H19" s="45"/>
      <c r="I19" s="41"/>
      <c r="J19" s="45"/>
      <c r="K19" s="45"/>
      <c r="L19" s="41"/>
      <c r="M19" s="41">
        <f t="shared" si="0"/>
        <v>2</v>
      </c>
      <c r="N19" s="41">
        <f t="shared" si="0"/>
        <v>1.8</v>
      </c>
      <c r="O19" s="41">
        <f t="shared" si="0"/>
        <v>1.1000000000000001</v>
      </c>
    </row>
    <row r="20" spans="2:15">
      <c r="B20" s="30" t="s">
        <v>8</v>
      </c>
      <c r="C20" s="34"/>
      <c r="D20" s="101">
        <f>SUM(D12:D19)</f>
        <v>23.900000000000002</v>
      </c>
      <c r="E20" s="101">
        <f>SUM(E12:E19)</f>
        <v>23.700000000000003</v>
      </c>
      <c r="F20" s="42">
        <f>SUM(F12:F19)</f>
        <v>24.6</v>
      </c>
      <c r="G20" s="48"/>
      <c r="H20" s="45"/>
      <c r="I20" s="42"/>
      <c r="J20" s="45">
        <f>SUM(J12:J19)</f>
        <v>1.5</v>
      </c>
      <c r="K20" s="45">
        <f>SUM(K12:K19)</f>
        <v>1.7</v>
      </c>
      <c r="L20" s="42">
        <f>SUM(L11:L19)</f>
        <v>2.8</v>
      </c>
      <c r="M20" s="42">
        <f>SUM(M12:M19)</f>
        <v>25.400000000000002</v>
      </c>
      <c r="N20" s="42">
        <f>SUM(N12:N19)</f>
        <v>25.400000000000002</v>
      </c>
      <c r="O20" s="42">
        <f>SUM(O12:O19)</f>
        <v>27.4</v>
      </c>
    </row>
    <row r="21" spans="2:15">
      <c r="B21" s="26"/>
      <c r="C21" s="31"/>
      <c r="D21" s="31"/>
      <c r="E21" s="82"/>
      <c r="F21" s="41"/>
      <c r="G21" s="43"/>
      <c r="H21" s="42"/>
      <c r="I21" s="41"/>
      <c r="J21" s="42"/>
      <c r="K21" s="42"/>
      <c r="L21" s="41"/>
      <c r="M21" s="41"/>
      <c r="N21" s="41"/>
      <c r="O21" s="41"/>
    </row>
    <row r="22" spans="2:15">
      <c r="B22" s="30" t="s">
        <v>12</v>
      </c>
      <c r="C22" s="31" t="s">
        <v>42</v>
      </c>
      <c r="D22" s="82">
        <v>3</v>
      </c>
      <c r="E22" s="83">
        <v>3</v>
      </c>
      <c r="F22" s="42">
        <v>3</v>
      </c>
      <c r="G22" s="79"/>
      <c r="H22" s="45"/>
      <c r="I22" s="42"/>
      <c r="J22" s="45">
        <v>0.5</v>
      </c>
      <c r="K22" s="45">
        <v>0.6</v>
      </c>
      <c r="L22" s="42">
        <v>1</v>
      </c>
      <c r="M22" s="42">
        <f>D22+J22</f>
        <v>3.5</v>
      </c>
      <c r="N22" s="42">
        <f>E22+K22</f>
        <v>3.6</v>
      </c>
      <c r="O22" s="42">
        <f>F22+L22</f>
        <v>4</v>
      </c>
    </row>
    <row r="23" spans="2:15">
      <c r="B23" s="26"/>
      <c r="C23" s="31"/>
      <c r="D23" s="31"/>
      <c r="E23" s="82"/>
      <c r="F23" s="41"/>
      <c r="G23" s="41"/>
      <c r="H23" s="42"/>
      <c r="I23" s="41"/>
      <c r="J23" s="42"/>
      <c r="K23" s="42"/>
      <c r="L23" s="41"/>
      <c r="M23" s="41"/>
      <c r="N23" s="41"/>
      <c r="O23" s="41"/>
    </row>
    <row r="24" spans="2:15">
      <c r="B24" s="30" t="s">
        <v>9</v>
      </c>
      <c r="C24" s="31" t="s">
        <v>11</v>
      </c>
      <c r="D24" s="31"/>
      <c r="E24" s="82"/>
      <c r="F24" s="42">
        <v>0</v>
      </c>
      <c r="G24" s="42"/>
      <c r="H24" s="45"/>
      <c r="I24" s="42"/>
      <c r="J24" s="45"/>
      <c r="K24" s="45"/>
      <c r="L24" s="42"/>
      <c r="M24" s="42"/>
      <c r="N24" s="42"/>
      <c r="O24" s="42">
        <f>F24+L24</f>
        <v>0</v>
      </c>
    </row>
    <row r="25" spans="2:15">
      <c r="B25" s="30"/>
      <c r="C25" s="31"/>
      <c r="D25" s="31"/>
      <c r="E25" s="82"/>
      <c r="F25" s="41"/>
      <c r="G25" s="41"/>
      <c r="H25" s="42"/>
      <c r="I25" s="41"/>
      <c r="J25" s="42"/>
      <c r="K25" s="42"/>
      <c r="L25" s="41"/>
      <c r="M25" s="41"/>
      <c r="N25" s="41"/>
      <c r="O25" s="41"/>
    </row>
    <row r="26" spans="2:15">
      <c r="B26" s="30" t="s">
        <v>10</v>
      </c>
      <c r="C26" s="31" t="s">
        <v>6</v>
      </c>
      <c r="D26" s="31"/>
      <c r="E26" s="82"/>
      <c r="F26" s="41"/>
      <c r="G26" s="41"/>
      <c r="H26" s="42"/>
      <c r="I26" s="41"/>
      <c r="J26" s="42"/>
      <c r="K26" s="42"/>
      <c r="L26" s="41"/>
      <c r="M26" s="41"/>
      <c r="N26" s="41"/>
      <c r="O26" s="41"/>
    </row>
    <row r="27" spans="2:15">
      <c r="B27" s="26"/>
      <c r="C27" s="31" t="s">
        <v>15</v>
      </c>
      <c r="D27" s="94">
        <v>3</v>
      </c>
      <c r="E27" s="82">
        <v>2.9722779166810067</v>
      </c>
      <c r="F27" s="41">
        <v>3.8</v>
      </c>
      <c r="G27" s="41"/>
      <c r="H27" s="45"/>
      <c r="I27" s="41"/>
      <c r="J27" s="45"/>
      <c r="K27" s="45"/>
      <c r="L27" s="41"/>
      <c r="M27" s="41">
        <f t="shared" ref="M27:O31" si="1">D27+J27</f>
        <v>3</v>
      </c>
      <c r="N27" s="41">
        <f t="shared" si="1"/>
        <v>2.9722779166810067</v>
      </c>
      <c r="O27" s="41">
        <f t="shared" si="1"/>
        <v>3.8</v>
      </c>
    </row>
    <row r="28" spans="2:15">
      <c r="B28" s="26"/>
      <c r="C28" s="31" t="s">
        <v>13</v>
      </c>
      <c r="D28" s="33">
        <v>2.6</v>
      </c>
      <c r="E28" s="82">
        <v>2.4874157176779463</v>
      </c>
      <c r="F28" s="41">
        <v>2.6</v>
      </c>
      <c r="G28" s="41"/>
      <c r="H28" s="45"/>
      <c r="I28" s="41"/>
      <c r="J28" s="45"/>
      <c r="K28" s="45"/>
      <c r="L28" s="41"/>
      <c r="M28" s="41">
        <f t="shared" si="1"/>
        <v>2.6</v>
      </c>
      <c r="N28" s="41">
        <f t="shared" si="1"/>
        <v>2.4874157176779463</v>
      </c>
      <c r="O28" s="41">
        <f t="shared" si="1"/>
        <v>2.6</v>
      </c>
    </row>
    <row r="29" spans="2:15">
      <c r="B29" s="26"/>
      <c r="C29" s="31" t="s">
        <v>0</v>
      </c>
      <c r="D29" s="33">
        <v>0.9</v>
      </c>
      <c r="E29" s="82">
        <v>0.9865542284353036</v>
      </c>
      <c r="F29" s="41">
        <v>0.8</v>
      </c>
      <c r="G29" s="41"/>
      <c r="H29" s="45"/>
      <c r="I29" s="41"/>
      <c r="J29" s="45"/>
      <c r="K29" s="45"/>
      <c r="L29" s="41"/>
      <c r="M29" s="41">
        <f t="shared" si="1"/>
        <v>0.9</v>
      </c>
      <c r="N29" s="41">
        <f t="shared" si="1"/>
        <v>0.9865542284353036</v>
      </c>
      <c r="O29" s="41">
        <f t="shared" si="1"/>
        <v>0.8</v>
      </c>
    </row>
    <row r="30" spans="2:15">
      <c r="B30" s="26"/>
      <c r="C30" s="31" t="s">
        <v>14</v>
      </c>
      <c r="D30" s="33">
        <v>0.6</v>
      </c>
      <c r="E30" s="82">
        <v>0.55902036343525785</v>
      </c>
      <c r="F30" s="41">
        <v>1</v>
      </c>
      <c r="G30" s="41"/>
      <c r="H30" s="45"/>
      <c r="I30" s="41"/>
      <c r="J30" s="45"/>
      <c r="K30" s="45"/>
      <c r="L30" s="41"/>
      <c r="M30" s="41">
        <f t="shared" si="1"/>
        <v>0.6</v>
      </c>
      <c r="N30" s="41">
        <f t="shared" si="1"/>
        <v>0.55902036343525785</v>
      </c>
      <c r="O30" s="41">
        <f t="shared" si="1"/>
        <v>1</v>
      </c>
    </row>
    <row r="31" spans="2:15">
      <c r="B31" s="26"/>
      <c r="C31" s="31" t="s">
        <v>19</v>
      </c>
      <c r="D31" s="94">
        <v>1.9</v>
      </c>
      <c r="E31" s="82">
        <v>1.9673284102104664</v>
      </c>
      <c r="F31" s="41">
        <v>1.85</v>
      </c>
      <c r="G31" s="41"/>
      <c r="H31" s="45"/>
      <c r="I31" s="41"/>
      <c r="J31" s="45"/>
      <c r="K31" s="45"/>
      <c r="L31" s="41"/>
      <c r="M31" s="41">
        <f t="shared" si="1"/>
        <v>1.9</v>
      </c>
      <c r="N31" s="41">
        <f t="shared" si="1"/>
        <v>1.9673284102104664</v>
      </c>
      <c r="O31" s="41">
        <f t="shared" si="1"/>
        <v>1.85</v>
      </c>
    </row>
    <row r="32" spans="2:15">
      <c r="B32" s="26" t="s">
        <v>8</v>
      </c>
      <c r="C32" s="31"/>
      <c r="D32" s="83">
        <f>SUM(D27:D31)</f>
        <v>9</v>
      </c>
      <c r="E32" s="83">
        <f>SUM(E27:E31)</f>
        <v>8.972596636439981</v>
      </c>
      <c r="F32" s="42">
        <f>SUM(F27:F31)</f>
        <v>10.049999999999999</v>
      </c>
      <c r="G32" s="42"/>
      <c r="H32" s="45"/>
      <c r="I32" s="42"/>
      <c r="J32" s="45"/>
      <c r="K32" s="45"/>
      <c r="L32" s="42"/>
      <c r="M32" s="42">
        <f>SUM(M27:M31)</f>
        <v>9</v>
      </c>
      <c r="N32" s="42">
        <f>SUM(N27:N31)</f>
        <v>8.972596636439981</v>
      </c>
      <c r="O32" s="42">
        <f>SUM(O27:O31)</f>
        <v>10.049999999999999</v>
      </c>
    </row>
    <row r="33" spans="2:16">
      <c r="B33" s="26"/>
      <c r="C33" s="31"/>
      <c r="D33" s="31"/>
      <c r="E33" s="82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2:16">
      <c r="B34" s="30" t="s">
        <v>16</v>
      </c>
      <c r="C34" s="31"/>
      <c r="D34" s="31"/>
      <c r="E34" s="82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2:16">
      <c r="B35" s="35" t="s">
        <v>33</v>
      </c>
      <c r="C35" s="31"/>
      <c r="D35" s="31"/>
      <c r="E35" s="82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2:16">
      <c r="B36" s="26"/>
      <c r="C36" s="36" t="s">
        <v>43</v>
      </c>
      <c r="D36" s="36">
        <v>14.1</v>
      </c>
      <c r="E36" s="91">
        <v>13.6</v>
      </c>
      <c r="F36" s="43">
        <v>14.6</v>
      </c>
      <c r="G36" s="43"/>
      <c r="H36" s="41"/>
      <c r="I36" s="41"/>
      <c r="J36" s="41"/>
      <c r="K36" s="41"/>
      <c r="L36" s="41"/>
      <c r="M36" s="41">
        <f t="shared" ref="M36:O39" si="2">D36+G36+J36</f>
        <v>14.1</v>
      </c>
      <c r="N36" s="41">
        <f t="shared" si="2"/>
        <v>13.6</v>
      </c>
      <c r="O36" s="41">
        <f t="shared" si="2"/>
        <v>14.6</v>
      </c>
    </row>
    <row r="37" spans="2:16">
      <c r="B37" s="26"/>
      <c r="C37" s="36" t="s">
        <v>44</v>
      </c>
      <c r="D37" s="36">
        <v>0.1</v>
      </c>
      <c r="E37" s="102">
        <v>0.3</v>
      </c>
      <c r="F37" s="41">
        <v>0.3</v>
      </c>
      <c r="G37" s="41"/>
      <c r="H37" s="41"/>
      <c r="I37" s="41"/>
      <c r="J37" s="41"/>
      <c r="K37" s="41"/>
      <c r="L37" s="41"/>
      <c r="M37" s="41">
        <f t="shared" si="2"/>
        <v>0.1</v>
      </c>
      <c r="N37" s="41">
        <f t="shared" si="2"/>
        <v>0.3</v>
      </c>
      <c r="O37" s="41">
        <f t="shared" si="2"/>
        <v>0.3</v>
      </c>
    </row>
    <row r="38" spans="2:16">
      <c r="B38" s="26"/>
      <c r="C38" s="36" t="s">
        <v>45</v>
      </c>
      <c r="D38" s="36">
        <v>0.2</v>
      </c>
      <c r="E38" s="102">
        <v>0.3</v>
      </c>
      <c r="F38" s="41">
        <v>0.3</v>
      </c>
      <c r="G38" s="41"/>
      <c r="H38" s="41"/>
      <c r="I38" s="41"/>
      <c r="J38" s="41"/>
      <c r="K38" s="41"/>
      <c r="L38" s="41"/>
      <c r="M38" s="41">
        <f t="shared" si="2"/>
        <v>0.2</v>
      </c>
      <c r="N38" s="41">
        <f t="shared" si="2"/>
        <v>0.3</v>
      </c>
      <c r="O38" s="41">
        <f t="shared" si="2"/>
        <v>0.3</v>
      </c>
    </row>
    <row r="39" spans="2:16">
      <c r="B39" s="26"/>
      <c r="C39" s="36" t="s">
        <v>46</v>
      </c>
      <c r="D39" s="36">
        <v>0.6</v>
      </c>
      <c r="E39" s="102">
        <v>0.6</v>
      </c>
      <c r="F39" s="43">
        <v>0.6</v>
      </c>
      <c r="G39" s="43"/>
      <c r="H39" s="41"/>
      <c r="I39" s="41"/>
      <c r="J39" s="41"/>
      <c r="K39" s="41"/>
      <c r="L39" s="41"/>
      <c r="M39" s="41">
        <f t="shared" si="2"/>
        <v>0.6</v>
      </c>
      <c r="N39" s="41">
        <f t="shared" si="2"/>
        <v>0.6</v>
      </c>
      <c r="O39" s="41">
        <f t="shared" si="2"/>
        <v>0.6</v>
      </c>
    </row>
    <row r="40" spans="2:16">
      <c r="B40" s="26"/>
      <c r="C40" s="36" t="s">
        <v>8</v>
      </c>
      <c r="D40" s="103">
        <f>SUM(D36:D39)</f>
        <v>14.999999999999998</v>
      </c>
      <c r="E40" s="103">
        <f>SUM(E36:E39)</f>
        <v>14.8</v>
      </c>
      <c r="F40" s="44">
        <f>SUM(F36:F39)</f>
        <v>15.8</v>
      </c>
      <c r="G40" s="44"/>
      <c r="H40" s="41"/>
      <c r="I40" s="41"/>
      <c r="J40" s="41"/>
      <c r="K40" s="41"/>
      <c r="L40" s="41"/>
      <c r="M40" s="44">
        <f>SUM(M36:M39)</f>
        <v>14.999999999999998</v>
      </c>
      <c r="N40" s="44">
        <f>SUM(N36:N39)</f>
        <v>14.8</v>
      </c>
      <c r="O40" s="44">
        <f>SUM(O36:O39)</f>
        <v>15.8</v>
      </c>
    </row>
    <row r="41" spans="2:16">
      <c r="B41" s="26" t="s">
        <v>70</v>
      </c>
      <c r="C41" s="36"/>
      <c r="D41" s="36"/>
      <c r="E41" s="91"/>
      <c r="F41" s="43" t="s">
        <v>17</v>
      </c>
      <c r="G41" s="43"/>
      <c r="H41" s="41"/>
      <c r="I41" s="41"/>
      <c r="J41" s="41"/>
      <c r="K41" s="41"/>
      <c r="L41" s="41"/>
      <c r="M41" s="41"/>
      <c r="N41" s="41"/>
      <c r="O41" s="41"/>
      <c r="P41" s="4"/>
    </row>
    <row r="42" spans="2:16">
      <c r="B42" s="26"/>
      <c r="C42" s="36"/>
      <c r="D42" s="36"/>
      <c r="E42" s="91"/>
      <c r="F42" s="41"/>
      <c r="G42" s="41"/>
      <c r="H42" s="41"/>
      <c r="I42" s="41"/>
      <c r="J42" s="41"/>
      <c r="K42" s="41"/>
      <c r="L42" s="41"/>
      <c r="M42" s="41"/>
      <c r="N42" s="41"/>
      <c r="O42" s="41"/>
    </row>
    <row r="43" spans="2:16">
      <c r="B43" s="63" t="s">
        <v>18</v>
      </c>
      <c r="C43" s="36" t="s">
        <v>2</v>
      </c>
      <c r="D43" s="36"/>
      <c r="E43" s="91"/>
      <c r="F43" s="43" t="s">
        <v>17</v>
      </c>
      <c r="G43" s="43"/>
      <c r="H43" s="41"/>
      <c r="I43" s="41"/>
      <c r="J43" s="41"/>
      <c r="K43" s="41"/>
      <c r="L43" s="41"/>
      <c r="M43" s="41"/>
      <c r="N43" s="41"/>
      <c r="O43" s="41"/>
    </row>
    <row r="44" spans="2:16">
      <c r="B44" s="26"/>
      <c r="C44" s="36"/>
      <c r="D44" s="36"/>
      <c r="E44" s="91"/>
      <c r="F44" s="41"/>
      <c r="G44" s="41"/>
      <c r="H44" s="41"/>
      <c r="I44" s="41"/>
      <c r="J44" s="41"/>
      <c r="K44" s="41"/>
      <c r="L44" s="41"/>
      <c r="M44" s="41"/>
      <c r="N44" s="41"/>
      <c r="O44" s="41"/>
    </row>
    <row r="45" spans="2:16" s="59" customFormat="1">
      <c r="B45" s="60" t="s">
        <v>21</v>
      </c>
      <c r="C45" s="62"/>
      <c r="D45" s="58">
        <f>D8+D20+D22+D24+D32+D36+D37+D38+D39</f>
        <v>52.900000000000013</v>
      </c>
      <c r="E45" s="58">
        <f>E8+E20+E22+E24+E32+E36+E37+E38+E39</f>
        <v>52.472596636439981</v>
      </c>
      <c r="F45" s="58">
        <f>F8+F20+F22+F24+F32+F36+F37+F38+F39</f>
        <v>55.449999999999996</v>
      </c>
      <c r="G45" s="58">
        <f>G22+G20</f>
        <v>0</v>
      </c>
      <c r="H45" s="58">
        <f t="shared" ref="H45:L45" si="3">H8+H20+H22+H24+H32+H36+H37+H38+H39</f>
        <v>0</v>
      </c>
      <c r="I45" s="58">
        <f t="shared" si="3"/>
        <v>0</v>
      </c>
      <c r="J45" s="58">
        <f t="shared" si="3"/>
        <v>2</v>
      </c>
      <c r="K45" s="58">
        <f t="shared" si="3"/>
        <v>2.2999999999999998</v>
      </c>
      <c r="L45" s="58">
        <f t="shared" si="3"/>
        <v>3.8</v>
      </c>
      <c r="M45" s="58">
        <f t="shared" ref="M45:O45" si="4">M8+M20+M22+M24+M32+M36+M37+M38+M39</f>
        <v>54.900000000000013</v>
      </c>
      <c r="N45" s="58">
        <f t="shared" si="4"/>
        <v>54.772596636439985</v>
      </c>
      <c r="O45" s="58">
        <f t="shared" si="4"/>
        <v>59.249999999999993</v>
      </c>
    </row>
    <row r="46" spans="2:16">
      <c r="B46" s="6"/>
      <c r="C46" s="54"/>
      <c r="D46" s="54"/>
      <c r="E46" s="54"/>
      <c r="F46" s="51"/>
      <c r="G46" s="51"/>
      <c r="H46" s="51"/>
      <c r="I46" s="51"/>
      <c r="J46" s="51"/>
      <c r="K46" s="51"/>
      <c r="L46" s="51"/>
      <c r="M46" s="51"/>
      <c r="N46" s="51"/>
      <c r="O46" s="51"/>
    </row>
    <row r="47" spans="2:16">
      <c r="B47" s="8" t="s">
        <v>28</v>
      </c>
      <c r="C47" s="6"/>
      <c r="D47" s="6"/>
      <c r="E47" s="6"/>
      <c r="F47" s="16"/>
      <c r="G47" s="16"/>
      <c r="H47" s="16"/>
      <c r="I47" s="55"/>
      <c r="J47" s="55"/>
      <c r="K47" s="55"/>
      <c r="L47" s="56"/>
      <c r="M47" s="56"/>
      <c r="N47" s="56"/>
      <c r="O47" s="56"/>
    </row>
    <row r="48" spans="2:16">
      <c r="B48" s="6" t="s">
        <v>26</v>
      </c>
      <c r="C48" s="6"/>
      <c r="D48" s="6"/>
      <c r="E48" s="6"/>
      <c r="F48" s="57"/>
      <c r="G48" s="57"/>
      <c r="H48" s="57"/>
      <c r="I48" s="51"/>
      <c r="J48" s="51"/>
      <c r="K48" s="51"/>
      <c r="L48" s="51"/>
      <c r="M48" s="51"/>
      <c r="N48" s="51"/>
      <c r="O48" s="51"/>
    </row>
    <row r="49" spans="2:2">
      <c r="B49" s="15" t="s">
        <v>27</v>
      </c>
    </row>
    <row r="50" spans="2:2">
      <c r="B50" s="15" t="s">
        <v>34</v>
      </c>
    </row>
    <row r="54" spans="2:2">
      <c r="B54" s="15" t="s">
        <v>22</v>
      </c>
    </row>
    <row r="55" spans="2:2">
      <c r="B55" s="17" t="s">
        <v>24</v>
      </c>
    </row>
    <row r="56" spans="2:2">
      <c r="B56" s="17" t="s">
        <v>23</v>
      </c>
    </row>
    <row r="57" spans="2:2">
      <c r="B57" s="15" t="s">
        <v>30</v>
      </c>
    </row>
    <row r="58" spans="2:2">
      <c r="B58" s="15" t="s">
        <v>25</v>
      </c>
    </row>
    <row r="59" spans="2:2">
      <c r="B59" s="17" t="s">
        <v>47</v>
      </c>
    </row>
    <row r="60" spans="2:2">
      <c r="B60" s="15" t="s">
        <v>31</v>
      </c>
    </row>
    <row r="61" spans="2:2">
      <c r="B61" s="17" t="s">
        <v>32</v>
      </c>
    </row>
  </sheetData>
  <mergeCells count="4">
    <mergeCell ref="D3:F5"/>
    <mergeCell ref="G3:I5"/>
    <mergeCell ref="J3:L5"/>
    <mergeCell ref="M3:O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AA2AD5F9FB709C4D952628E1A69CABE2" ma:contentTypeVersion="1" ma:contentTypeDescription="Luo uusi asiakirja." ma:contentTypeScope="" ma:versionID="abe8406ebe80cf79b5c2505b7aa99988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4340a008e99365d80b71206bae22299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Ajoituksen alkamispäivämäärä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joituksen päättymispäivämäärä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 ma:readOnly="true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B07371-2E7C-4698-9814-1A17C9EB77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1B734C2-3D8A-4AB9-AD2D-CD785320BC91}">
  <ds:schemaRefs>
    <ds:schemaRef ds:uri="http://schemas.microsoft.com/office/2006/metadata/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BD33932-CD48-4657-A809-4005BEBDD6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YHT</vt:lpstr>
      <vt:lpstr>ESAVI</vt:lpstr>
      <vt:lpstr>LSAVI</vt:lpstr>
      <vt:lpstr>ISAVI</vt:lpstr>
      <vt:lpstr>LSSAVI</vt:lpstr>
      <vt:lpstr>PSAVI</vt:lpstr>
      <vt:lpstr>LAPPI</vt:lpstr>
    </vt:vector>
  </TitlesOfParts>
  <Company>Lääninhallitus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eslh.Isosuo.Tuula-K</dc:creator>
  <cp:lastModifiedBy>vmlehtom</cp:lastModifiedBy>
  <cp:lastPrinted>2013-11-13T13:15:31Z</cp:lastPrinted>
  <dcterms:created xsi:type="dcterms:W3CDTF">2010-03-12T08:35:07Z</dcterms:created>
  <dcterms:modified xsi:type="dcterms:W3CDTF">2013-11-13T13:15:33Z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0x010100AA2AD5F9FB709C4D952628E1A69CABE2</vt:lpwstr>
  </property>
</Properties>
</file>