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752"/>
  </bookViews>
  <sheets>
    <sheet name="Yrek" sheetId="1" r:id="rId1"/>
    <sheet name="Kr" sheetId="3" r:id="rId2"/>
    <sheet name="Sr" sheetId="4" r:id="rId3"/>
    <sheet name="Yki" sheetId="5" r:id="rId4"/>
    <sheet name="Taul2" sheetId="2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E13" i="1"/>
  <c r="D13" i="1"/>
  <c r="E12" i="1"/>
  <c r="D12" i="1"/>
  <c r="E8" i="1"/>
  <c r="D8" i="1"/>
  <c r="F13" i="5" l="1"/>
  <c r="E8" i="3"/>
  <c r="D8" i="3"/>
  <c r="C20" i="5" l="1"/>
  <c r="D20" i="5"/>
  <c r="E20" i="5"/>
  <c r="B20" i="5" l="1"/>
  <c r="E18" i="5"/>
  <c r="D18" i="5"/>
  <c r="C18" i="5"/>
  <c r="C21" i="5" s="1"/>
  <c r="B18" i="5"/>
  <c r="E11" i="5"/>
  <c r="C11" i="5"/>
  <c r="B11" i="5"/>
  <c r="E20" i="4"/>
  <c r="D20" i="4"/>
  <c r="C20" i="4"/>
  <c r="B20" i="4"/>
  <c r="E18" i="4"/>
  <c r="E21" i="4" s="1"/>
  <c r="D18" i="4"/>
  <c r="D21" i="4" s="1"/>
  <c r="C18" i="4"/>
  <c r="B18" i="4"/>
  <c r="E11" i="4"/>
  <c r="D11" i="4"/>
  <c r="C11" i="4"/>
  <c r="B11" i="4"/>
  <c r="D11" i="3"/>
  <c r="E11" i="3"/>
  <c r="D18" i="3"/>
  <c r="E18" i="3"/>
  <c r="D20" i="3"/>
  <c r="E20" i="3"/>
  <c r="D11" i="1"/>
  <c r="E11" i="1"/>
  <c r="D18" i="1"/>
  <c r="E18" i="1"/>
  <c r="D20" i="1"/>
  <c r="E20" i="1"/>
  <c r="C21" i="4" l="1"/>
  <c r="C23" i="4" s="1"/>
  <c r="E23" i="4"/>
  <c r="D23" i="4"/>
  <c r="E21" i="5"/>
  <c r="B21" i="5"/>
  <c r="B22" i="5" s="1"/>
  <c r="B21" i="4"/>
  <c r="D21" i="1"/>
  <c r="D22" i="1" s="1"/>
  <c r="E21" i="1"/>
  <c r="E22" i="1" s="1"/>
  <c r="E21" i="3"/>
  <c r="E22" i="3" s="1"/>
  <c r="D21" i="3"/>
  <c r="D22" i="3" s="1"/>
  <c r="E22" i="5"/>
  <c r="E23" i="5"/>
  <c r="D21" i="5"/>
  <c r="C23" i="5"/>
  <c r="B23" i="5"/>
  <c r="C22" i="5"/>
  <c r="B22" i="4"/>
  <c r="B23" i="4"/>
  <c r="C22" i="4"/>
  <c r="D22" i="4"/>
  <c r="E22" i="4"/>
  <c r="B11" i="1"/>
  <c r="D23" i="1" l="1"/>
  <c r="E23" i="3"/>
  <c r="D23" i="3"/>
  <c r="E23" i="1"/>
  <c r="C20" i="3"/>
  <c r="B20" i="3"/>
  <c r="C18" i="3"/>
  <c r="B18" i="3"/>
  <c r="C11" i="3"/>
  <c r="B11" i="3"/>
  <c r="B21" i="3" l="1"/>
  <c r="B23" i="3" s="1"/>
  <c r="C21" i="3"/>
  <c r="C23" i="3" s="1"/>
  <c r="B22" i="3" l="1"/>
  <c r="C22" i="3"/>
  <c r="C20" i="1" l="1"/>
  <c r="B20" i="1"/>
  <c r="B18" i="1"/>
  <c r="B21" i="1" l="1"/>
  <c r="B23" i="1" s="1"/>
  <c r="C18" i="1"/>
  <c r="C21" i="1" s="1"/>
  <c r="B22" i="1" l="1"/>
  <c r="C11" i="1"/>
  <c r="C23" i="1" s="1"/>
  <c r="C22" i="1" l="1"/>
  <c r="D11" i="5" l="1"/>
  <c r="D23" i="5" s="1"/>
  <c r="D22" i="5" l="1"/>
</calcChain>
</file>

<file path=xl/sharedStrings.xml><?xml version="1.0" encoding="utf-8"?>
<sst xmlns="http://schemas.openxmlformats.org/spreadsheetml/2006/main" count="84" uniqueCount="24">
  <si>
    <t>Liiketaloudelliset tuotot</t>
  </si>
  <si>
    <t>Julkisoikeudelliset tuotot</t>
  </si>
  <si>
    <t>Tileiltäpoistot</t>
  </si>
  <si>
    <t>Muut tuotot</t>
  </si>
  <si>
    <t>Tuotot yhteensä</t>
  </si>
  <si>
    <t>Aineet, tarvikkeet ja tavarat</t>
  </si>
  <si>
    <t>Henkilöstökustannukset</t>
  </si>
  <si>
    <t>Vuokrat</t>
  </si>
  <si>
    <t>Palvelujen ostot</t>
  </si>
  <si>
    <t>Pääomakustannukset</t>
  </si>
  <si>
    <t>Muut erilliskustannukset</t>
  </si>
  <si>
    <t>Erilliskustannukset yhteensä</t>
  </si>
  <si>
    <t>Tukipalvelujen kustannukset</t>
  </si>
  <si>
    <t>Tukipalvelut yhteensä</t>
  </si>
  <si>
    <t>Kokonaiskustannukset</t>
  </si>
  <si>
    <t>Ylijäämä(+), Alijäämä(-)</t>
  </si>
  <si>
    <t>Kustannusvastaavuus</t>
  </si>
  <si>
    <t>E2017</t>
  </si>
  <si>
    <t>E2018</t>
  </si>
  <si>
    <t>E2019</t>
  </si>
  <si>
    <t>Kaupparekisterin kustannusvastaavuus 2016-2019</t>
  </si>
  <si>
    <t>Säätiörekisterin kustannusvastaavuus 2016-2019</t>
  </si>
  <si>
    <t>Yrityskiinnitysrekisterin kustannusvastaavuus 2016-2019</t>
  </si>
  <si>
    <t>Yhdistysrekisterin kustannusvastaavuus 2016-2019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</si>
</sst>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4" fillId="2" borderId="0" xfId="0" applyFont="1" applyFill="1"/>
    <xf numFmtId="0" fontId="0" fillId="2" borderId="0" xfId="0" applyFill="1"/>
    <xf numFmtId="0" fontId="3" fillId="2" borderId="0" xfId="0" applyFont="1" applyFill="1"/>
    <xf numFmtId="0" fontId="0" fillId="2" borderId="3" xfId="0" applyFill="1" applyBorder="1" applyAlignment="1">
      <alignment horizontal="left" vertical="center" wrapText="1" indent="1"/>
    </xf>
    <xf numFmtId="3" fontId="0" fillId="2" borderId="4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 wrapText="1" indent="1"/>
    </xf>
    <xf numFmtId="3" fontId="0" fillId="2" borderId="6" xfId="0" applyNumberFormat="1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 wrapText="1" indent="1"/>
    </xf>
    <xf numFmtId="3" fontId="0" fillId="2" borderId="8" xfId="0" applyNumberForma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 indent="1"/>
    </xf>
    <xf numFmtId="3" fontId="3" fillId="2" borderId="10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 wrapText="1" indent="1"/>
    </xf>
    <xf numFmtId="3" fontId="0" fillId="2" borderId="12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0" fillId="2" borderId="6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 wrapText="1" indent="1"/>
    </xf>
    <xf numFmtId="3" fontId="0" fillId="2" borderId="10" xfId="0" applyNumberFormat="1" applyFont="1" applyFill="1" applyBorder="1" applyAlignment="1">
      <alignment horizontal="center" vertical="center" wrapText="1"/>
    </xf>
    <xf numFmtId="3" fontId="0" fillId="2" borderId="9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0" fontId="5" fillId="3" borderId="1" xfId="0" applyFont="1" applyFill="1" applyBorder="1" applyAlignment="1">
      <alignment vertical="top" wrapText="1"/>
    </xf>
    <xf numFmtId="0" fontId="5" fillId="3" borderId="16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left" vertical="center" wrapText="1" inden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 indent="1"/>
    </xf>
    <xf numFmtId="164" fontId="2" fillId="3" borderId="15" xfId="1" applyNumberFormat="1" applyFont="1" applyFill="1" applyBorder="1" applyAlignment="1">
      <alignment horizontal="center" vertical="center" wrapText="1"/>
    </xf>
    <xf numFmtId="164" fontId="2" fillId="3" borderId="14" xfId="1" applyNumberFormat="1" applyFont="1" applyFill="1" applyBorder="1" applyAlignment="1">
      <alignment horizontal="center" vertical="center" wrapText="1"/>
    </xf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3"/>
  <sheetViews>
    <sheetView tabSelected="1" topLeftCell="A3" workbookViewId="0">
      <selection activeCell="B8" sqref="B8"/>
    </sheetView>
  </sheetViews>
  <sheetFormatPr defaultColWidth="9.109375" defaultRowHeight="14.4" x14ac:dyDescent="0.3"/>
  <cols>
    <col min="1" max="1" width="44.6640625" style="2" customWidth="1"/>
    <col min="2" max="5" width="20.6640625" style="2" customWidth="1"/>
    <col min="6" max="7" width="13.33203125" style="2" customWidth="1"/>
    <col min="8" max="16384" width="9.109375" style="2"/>
  </cols>
  <sheetData>
    <row r="4" spans="1:5" ht="18" x14ac:dyDescent="0.35">
      <c r="A4" s="1" t="s">
        <v>23</v>
      </c>
    </row>
    <row r="5" spans="1:5" ht="15" thickBot="1" x14ac:dyDescent="0.35">
      <c r="A5" s="3"/>
    </row>
    <row r="6" spans="1:5" ht="29.25" customHeight="1" thickBot="1" x14ac:dyDescent="0.35">
      <c r="A6" s="30"/>
      <c r="B6" s="31">
        <v>2016</v>
      </c>
      <c r="C6" s="32" t="s">
        <v>17</v>
      </c>
      <c r="D6" s="32" t="s">
        <v>18</v>
      </c>
      <c r="E6" s="32" t="s">
        <v>19</v>
      </c>
    </row>
    <row r="7" spans="1:5" ht="20.25" customHeight="1" x14ac:dyDescent="0.3">
      <c r="A7" s="4" t="s">
        <v>0</v>
      </c>
      <c r="B7" s="5">
        <v>87796</v>
      </c>
      <c r="C7" s="6">
        <v>95000</v>
      </c>
      <c r="D7" s="6">
        <v>90000</v>
      </c>
      <c r="E7" s="6">
        <v>80000</v>
      </c>
    </row>
    <row r="8" spans="1:5" ht="20.25" customHeight="1" x14ac:dyDescent="0.3">
      <c r="A8" s="7" t="s">
        <v>1</v>
      </c>
      <c r="B8" s="8">
        <v>1116314</v>
      </c>
      <c r="C8" s="9">
        <v>1136000</v>
      </c>
      <c r="D8" s="9">
        <f>1650000-460000</f>
        <v>1190000</v>
      </c>
      <c r="E8" s="9">
        <f>1670000-460000</f>
        <v>1210000</v>
      </c>
    </row>
    <row r="9" spans="1:5" ht="20.25" customHeight="1" x14ac:dyDescent="0.3">
      <c r="A9" s="7" t="s">
        <v>2</v>
      </c>
      <c r="B9" s="8">
        <v>-599</v>
      </c>
      <c r="C9" s="9">
        <v>0</v>
      </c>
      <c r="D9" s="9">
        <v>0</v>
      </c>
      <c r="E9" s="9"/>
    </row>
    <row r="10" spans="1:5" ht="20.25" customHeight="1" x14ac:dyDescent="0.3">
      <c r="A10" s="10" t="s">
        <v>3</v>
      </c>
      <c r="B10" s="11">
        <v>0</v>
      </c>
      <c r="C10" s="12">
        <v>0</v>
      </c>
      <c r="D10" s="12">
        <v>0</v>
      </c>
      <c r="E10" s="12"/>
    </row>
    <row r="11" spans="1:5" ht="20.25" customHeight="1" x14ac:dyDescent="0.3">
      <c r="A11" s="13" t="s">
        <v>4</v>
      </c>
      <c r="B11" s="14">
        <f t="shared" ref="B11:C11" si="0">SUM(B7:B10)</f>
        <v>1203511</v>
      </c>
      <c r="C11" s="15">
        <f t="shared" si="0"/>
        <v>1231000</v>
      </c>
      <c r="D11" s="15">
        <f t="shared" ref="D11:E11" si="1">SUM(D7:D10)</f>
        <v>1280000</v>
      </c>
      <c r="E11" s="15">
        <f t="shared" si="1"/>
        <v>1290000</v>
      </c>
    </row>
    <row r="12" spans="1:5" ht="20.25" customHeight="1" x14ac:dyDescent="0.3">
      <c r="A12" s="16" t="s">
        <v>5</v>
      </c>
      <c r="B12" s="17">
        <v>1068</v>
      </c>
      <c r="C12" s="18">
        <v>12000</v>
      </c>
      <c r="D12" s="18">
        <f>11000-3200</f>
        <v>7800</v>
      </c>
      <c r="E12" s="18">
        <f>8000-3200</f>
        <v>4800</v>
      </c>
    </row>
    <row r="13" spans="1:5" ht="20.25" customHeight="1" x14ac:dyDescent="0.3">
      <c r="A13" s="7" t="s">
        <v>6</v>
      </c>
      <c r="B13" s="19">
        <v>655468</v>
      </c>
      <c r="C13" s="20">
        <v>645943</v>
      </c>
      <c r="D13" s="20">
        <f>1230000-Sr!D13</f>
        <v>610000</v>
      </c>
      <c r="E13" s="20">
        <f>1288320-Sr!E13</f>
        <v>638320</v>
      </c>
    </row>
    <row r="14" spans="1:5" ht="20.25" customHeight="1" x14ac:dyDescent="0.3">
      <c r="A14" s="7" t="s">
        <v>7</v>
      </c>
      <c r="B14" s="19">
        <v>160983</v>
      </c>
      <c r="C14" s="20">
        <v>160000</v>
      </c>
      <c r="D14" s="20">
        <v>80000</v>
      </c>
      <c r="E14" s="20">
        <v>85000</v>
      </c>
    </row>
    <row r="15" spans="1:5" ht="20.25" customHeight="1" x14ac:dyDescent="0.3">
      <c r="A15" s="7" t="s">
        <v>8</v>
      </c>
      <c r="B15" s="19">
        <v>557207</v>
      </c>
      <c r="C15" s="20">
        <v>803000</v>
      </c>
      <c r="D15" s="20">
        <f>1045000-Sr!D15</f>
        <v>625000</v>
      </c>
      <c r="E15" s="20">
        <f>1548000-Sr!E15</f>
        <v>1118000</v>
      </c>
    </row>
    <row r="16" spans="1:5" ht="20.25" customHeight="1" x14ac:dyDescent="0.3">
      <c r="A16" s="7" t="s">
        <v>9</v>
      </c>
      <c r="B16" s="19">
        <v>148560.71</v>
      </c>
      <c r="C16" s="20">
        <v>151000</v>
      </c>
      <c r="D16" s="20">
        <v>230997</v>
      </c>
      <c r="E16" s="20">
        <v>509747</v>
      </c>
    </row>
    <row r="17" spans="1:6" ht="20.25" customHeight="1" x14ac:dyDescent="0.3">
      <c r="A17" s="10" t="s">
        <v>10</v>
      </c>
      <c r="B17" s="21">
        <v>0</v>
      </c>
      <c r="C17" s="22">
        <v>2000</v>
      </c>
      <c r="D17" s="22">
        <v>12000</v>
      </c>
      <c r="E17" s="22">
        <v>12000</v>
      </c>
    </row>
    <row r="18" spans="1:6" ht="20.25" customHeight="1" x14ac:dyDescent="0.3">
      <c r="A18" s="13" t="s">
        <v>11</v>
      </c>
      <c r="B18" s="14">
        <f t="shared" ref="B18:C18" si="2">SUM(B12:B17)</f>
        <v>1523286.71</v>
      </c>
      <c r="C18" s="15">
        <f t="shared" si="2"/>
        <v>1773943</v>
      </c>
      <c r="D18" s="15">
        <f t="shared" ref="D18:E18" si="3">SUM(D12:D17)</f>
        <v>1565797</v>
      </c>
      <c r="E18" s="15">
        <f t="shared" si="3"/>
        <v>2367867</v>
      </c>
    </row>
    <row r="19" spans="1:6" ht="20.25" customHeight="1" x14ac:dyDescent="0.3">
      <c r="A19" s="23" t="s">
        <v>12</v>
      </c>
      <c r="B19" s="24">
        <v>525876</v>
      </c>
      <c r="C19" s="25">
        <v>530000</v>
      </c>
      <c r="D19" s="25">
        <v>530000</v>
      </c>
      <c r="E19" s="25">
        <v>530000</v>
      </c>
    </row>
    <row r="20" spans="1:6" ht="20.25" customHeight="1" x14ac:dyDescent="0.3">
      <c r="A20" s="13" t="s">
        <v>13</v>
      </c>
      <c r="B20" s="26">
        <f t="shared" ref="B20:C20" si="4">SUM(B19)</f>
        <v>525876</v>
      </c>
      <c r="C20" s="27">
        <f t="shared" si="4"/>
        <v>530000</v>
      </c>
      <c r="D20" s="27">
        <f t="shared" ref="D20:E20" si="5">SUM(D19)</f>
        <v>530000</v>
      </c>
      <c r="E20" s="27">
        <f t="shared" si="5"/>
        <v>530000</v>
      </c>
    </row>
    <row r="21" spans="1:6" ht="20.25" customHeight="1" x14ac:dyDescent="0.3">
      <c r="A21" s="13" t="s">
        <v>14</v>
      </c>
      <c r="B21" s="28">
        <f t="shared" ref="B21:C21" si="6">B18+B20</f>
        <v>2049162.71</v>
      </c>
      <c r="C21" s="27">
        <f t="shared" si="6"/>
        <v>2303943</v>
      </c>
      <c r="D21" s="27">
        <f t="shared" ref="D21:E21" si="7">D18+D20</f>
        <v>2095797</v>
      </c>
      <c r="E21" s="27">
        <f t="shared" si="7"/>
        <v>2897867</v>
      </c>
      <c r="F21" s="29"/>
    </row>
    <row r="22" spans="1:6" ht="18" customHeight="1" x14ac:dyDescent="0.3">
      <c r="A22" s="33" t="s">
        <v>15</v>
      </c>
      <c r="B22" s="34">
        <f t="shared" ref="B22:C22" si="8">B11-B21</f>
        <v>-845651.71</v>
      </c>
      <c r="C22" s="35">
        <f t="shared" si="8"/>
        <v>-1072943</v>
      </c>
      <c r="D22" s="35">
        <f t="shared" ref="D22:E22" si="9">D11-D21</f>
        <v>-815797</v>
      </c>
      <c r="E22" s="35">
        <f t="shared" si="9"/>
        <v>-1607867</v>
      </c>
    </row>
    <row r="23" spans="1:6" ht="20.25" customHeight="1" thickBot="1" x14ac:dyDescent="0.35">
      <c r="A23" s="36" t="s">
        <v>16</v>
      </c>
      <c r="B23" s="37">
        <f t="shared" ref="B23:C23" si="10">B11/B21</f>
        <v>0.58731841748184066</v>
      </c>
      <c r="C23" s="38">
        <f t="shared" si="10"/>
        <v>0.53430141283877253</v>
      </c>
      <c r="D23" s="38">
        <f t="shared" ref="D23:E23" si="11">D11/D21</f>
        <v>0.61074617436707845</v>
      </c>
      <c r="E23" s="38">
        <f t="shared" si="11"/>
        <v>0.44515500538844605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3"/>
  <sheetViews>
    <sheetView topLeftCell="A4" zoomScale="110" zoomScaleNormal="110" workbookViewId="0">
      <selection activeCell="A4" sqref="A4"/>
    </sheetView>
  </sheetViews>
  <sheetFormatPr defaultColWidth="9.109375" defaultRowHeight="14.4" x14ac:dyDescent="0.3"/>
  <cols>
    <col min="1" max="1" width="44.6640625" style="2" customWidth="1"/>
    <col min="2" max="5" width="20.6640625" style="2" customWidth="1"/>
    <col min="6" max="7" width="13.33203125" style="2" customWidth="1"/>
    <col min="8" max="16384" width="9.109375" style="2"/>
  </cols>
  <sheetData>
    <row r="4" spans="1:5" ht="18" x14ac:dyDescent="0.35">
      <c r="A4" s="1" t="s">
        <v>20</v>
      </c>
    </row>
    <row r="5" spans="1:5" ht="15" thickBot="1" x14ac:dyDescent="0.35">
      <c r="A5" s="3"/>
    </row>
    <row r="6" spans="1:5" ht="29.25" customHeight="1" thickBot="1" x14ac:dyDescent="0.35">
      <c r="A6" s="30"/>
      <c r="B6" s="31">
        <v>2016</v>
      </c>
      <c r="C6" s="32" t="s">
        <v>17</v>
      </c>
      <c r="D6" s="32" t="s">
        <v>18</v>
      </c>
      <c r="E6" s="32" t="s">
        <v>19</v>
      </c>
    </row>
    <row r="7" spans="1:5" ht="20.25" customHeight="1" x14ac:dyDescent="0.3">
      <c r="A7" s="4" t="s">
        <v>0</v>
      </c>
      <c r="B7" s="5">
        <v>3371699</v>
      </c>
      <c r="C7" s="6">
        <v>3228000</v>
      </c>
      <c r="D7" s="6">
        <v>3235000</v>
      </c>
      <c r="E7" s="6">
        <v>2710000</v>
      </c>
    </row>
    <row r="8" spans="1:5" ht="20.25" customHeight="1" x14ac:dyDescent="0.3">
      <c r="A8" s="7" t="s">
        <v>1</v>
      </c>
      <c r="B8" s="8">
        <v>23104399</v>
      </c>
      <c r="C8" s="9">
        <v>22592000</v>
      </c>
      <c r="D8" s="9">
        <f>24200000-580000</f>
        <v>23620000</v>
      </c>
      <c r="E8" s="9">
        <f>23900000-580000</f>
        <v>23320000</v>
      </c>
    </row>
    <row r="9" spans="1:5" ht="20.25" customHeight="1" x14ac:dyDescent="0.3">
      <c r="A9" s="7" t="s">
        <v>2</v>
      </c>
      <c r="B9" s="8">
        <v>-8784</v>
      </c>
      <c r="C9" s="9">
        <v>0</v>
      </c>
      <c r="D9" s="9">
        <v>0</v>
      </c>
      <c r="E9" s="9">
        <v>0</v>
      </c>
    </row>
    <row r="10" spans="1:5" ht="20.25" customHeight="1" x14ac:dyDescent="0.3">
      <c r="A10" s="10" t="s">
        <v>3</v>
      </c>
      <c r="B10" s="11">
        <v>3304</v>
      </c>
      <c r="C10" s="12">
        <v>0</v>
      </c>
      <c r="D10" s="12">
        <v>0</v>
      </c>
      <c r="E10" s="12">
        <v>0</v>
      </c>
    </row>
    <row r="11" spans="1:5" ht="20.25" customHeight="1" x14ac:dyDescent="0.3">
      <c r="A11" s="13" t="s">
        <v>4</v>
      </c>
      <c r="B11" s="14">
        <f t="shared" ref="B11:C11" si="0">SUM(B7:B10)</f>
        <v>26470618</v>
      </c>
      <c r="C11" s="15">
        <f t="shared" si="0"/>
        <v>25820000</v>
      </c>
      <c r="D11" s="15">
        <f t="shared" ref="D11:E11" si="1">SUM(D7:D10)</f>
        <v>26855000</v>
      </c>
      <c r="E11" s="15">
        <f t="shared" si="1"/>
        <v>26030000</v>
      </c>
    </row>
    <row r="12" spans="1:5" ht="20.25" customHeight="1" x14ac:dyDescent="0.3">
      <c r="A12" s="16" t="s">
        <v>5</v>
      </c>
      <c r="B12" s="17">
        <v>19425</v>
      </c>
      <c r="C12" s="18">
        <v>71000</v>
      </c>
      <c r="D12" s="18">
        <v>46000</v>
      </c>
      <c r="E12" s="18">
        <v>27000</v>
      </c>
    </row>
    <row r="13" spans="1:5" ht="20.25" customHeight="1" x14ac:dyDescent="0.3">
      <c r="A13" s="7" t="s">
        <v>6</v>
      </c>
      <c r="B13" s="19">
        <v>5721521</v>
      </c>
      <c r="C13" s="20">
        <v>6030567</v>
      </c>
      <c r="D13" s="20">
        <v>5783982.4000000004</v>
      </c>
      <c r="E13" s="20">
        <v>5720857.2800000003</v>
      </c>
    </row>
    <row r="14" spans="1:5" ht="20.25" customHeight="1" x14ac:dyDescent="0.3">
      <c r="A14" s="7" t="s">
        <v>7</v>
      </c>
      <c r="B14" s="19">
        <v>1138359</v>
      </c>
      <c r="C14" s="20">
        <v>1030000</v>
      </c>
      <c r="D14" s="20">
        <v>515000</v>
      </c>
      <c r="E14" s="20">
        <v>535000</v>
      </c>
    </row>
    <row r="15" spans="1:5" ht="20.25" customHeight="1" x14ac:dyDescent="0.3">
      <c r="A15" s="7" t="s">
        <v>8</v>
      </c>
      <c r="B15" s="19">
        <v>7119988</v>
      </c>
      <c r="C15" s="20">
        <v>7489000</v>
      </c>
      <c r="D15" s="20">
        <v>7624500</v>
      </c>
      <c r="E15" s="20">
        <v>7889500</v>
      </c>
    </row>
    <row r="16" spans="1:5" ht="20.25" customHeight="1" x14ac:dyDescent="0.3">
      <c r="A16" s="7" t="s">
        <v>9</v>
      </c>
      <c r="B16" s="19">
        <v>5667609.1600000001</v>
      </c>
      <c r="C16" s="20">
        <v>5680000</v>
      </c>
      <c r="D16" s="20">
        <v>5242987</v>
      </c>
      <c r="E16" s="20">
        <v>3925226</v>
      </c>
    </row>
    <row r="17" spans="1:6" ht="20.25" customHeight="1" x14ac:dyDescent="0.3">
      <c r="A17" s="10" t="s">
        <v>10</v>
      </c>
      <c r="B17" s="21">
        <v>1229007</v>
      </c>
      <c r="C17" s="22">
        <v>968541</v>
      </c>
      <c r="D17" s="22">
        <v>109500</v>
      </c>
      <c r="E17" s="22">
        <v>109500</v>
      </c>
    </row>
    <row r="18" spans="1:6" ht="20.25" customHeight="1" x14ac:dyDescent="0.3">
      <c r="A18" s="13" t="s">
        <v>11</v>
      </c>
      <c r="B18" s="14">
        <f t="shared" ref="B18:C18" si="2">SUM(B12:B17)</f>
        <v>20895909.16</v>
      </c>
      <c r="C18" s="15">
        <f t="shared" si="2"/>
        <v>21269108</v>
      </c>
      <c r="D18" s="15">
        <f t="shared" ref="D18:E18" si="3">SUM(D12:D17)</f>
        <v>19321969.399999999</v>
      </c>
      <c r="E18" s="15">
        <f t="shared" si="3"/>
        <v>18207083.280000001</v>
      </c>
    </row>
    <row r="19" spans="1:6" ht="20.25" customHeight="1" x14ac:dyDescent="0.3">
      <c r="A19" s="23" t="s">
        <v>12</v>
      </c>
      <c r="B19" s="24">
        <v>3276152</v>
      </c>
      <c r="C19" s="25">
        <v>3280000</v>
      </c>
      <c r="D19" s="25">
        <v>3280000</v>
      </c>
      <c r="E19" s="25">
        <v>3280000</v>
      </c>
    </row>
    <row r="20" spans="1:6" ht="20.25" customHeight="1" x14ac:dyDescent="0.3">
      <c r="A20" s="13" t="s">
        <v>13</v>
      </c>
      <c r="B20" s="26">
        <f t="shared" ref="B20:C20" si="4">SUM(B19)</f>
        <v>3276152</v>
      </c>
      <c r="C20" s="27">
        <f t="shared" si="4"/>
        <v>3280000</v>
      </c>
      <c r="D20" s="27">
        <f t="shared" ref="D20:E20" si="5">SUM(D19)</f>
        <v>3280000</v>
      </c>
      <c r="E20" s="27">
        <f t="shared" si="5"/>
        <v>3280000</v>
      </c>
    </row>
    <row r="21" spans="1:6" ht="20.25" customHeight="1" x14ac:dyDescent="0.3">
      <c r="A21" s="13" t="s">
        <v>14</v>
      </c>
      <c r="B21" s="28">
        <f t="shared" ref="B21:C21" si="6">B18+B20</f>
        <v>24172061.16</v>
      </c>
      <c r="C21" s="27">
        <f t="shared" si="6"/>
        <v>24549108</v>
      </c>
      <c r="D21" s="27">
        <f t="shared" ref="D21:E21" si="7">D18+D20</f>
        <v>22601969.399999999</v>
      </c>
      <c r="E21" s="27">
        <f t="shared" si="7"/>
        <v>21487083.280000001</v>
      </c>
      <c r="F21" s="29"/>
    </row>
    <row r="22" spans="1:6" ht="18" customHeight="1" x14ac:dyDescent="0.3">
      <c r="A22" s="33" t="s">
        <v>15</v>
      </c>
      <c r="B22" s="34">
        <f t="shared" ref="B22:C22" si="8">B11-B21</f>
        <v>2298556.84</v>
      </c>
      <c r="C22" s="35">
        <f t="shared" si="8"/>
        <v>1270892</v>
      </c>
      <c r="D22" s="35">
        <f t="shared" ref="D22:E22" si="9">D11-D21</f>
        <v>4253030.6000000015</v>
      </c>
      <c r="E22" s="35">
        <f t="shared" si="9"/>
        <v>4542916.7199999988</v>
      </c>
    </row>
    <row r="23" spans="1:6" ht="20.25" customHeight="1" thickBot="1" x14ac:dyDescent="0.35">
      <c r="A23" s="36" t="s">
        <v>16</v>
      </c>
      <c r="B23" s="37">
        <f t="shared" ref="B23:C23" si="10">B11/B21</f>
        <v>1.0950914704701997</v>
      </c>
      <c r="C23" s="38">
        <f t="shared" si="10"/>
        <v>1.0517693758974869</v>
      </c>
      <c r="D23" s="38">
        <f t="shared" ref="D23:E23" si="11">D11/D21</f>
        <v>1.1881707971872575</v>
      </c>
      <c r="E23" s="38">
        <f t="shared" si="11"/>
        <v>1.2114254717962818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3"/>
  <sheetViews>
    <sheetView topLeftCell="A4" zoomScaleNormal="100" workbookViewId="0">
      <selection activeCell="A4" sqref="A4"/>
    </sheetView>
  </sheetViews>
  <sheetFormatPr defaultColWidth="9.109375" defaultRowHeight="14.4" x14ac:dyDescent="0.3"/>
  <cols>
    <col min="1" max="1" width="44.6640625" style="2" customWidth="1"/>
    <col min="2" max="5" width="20.6640625" style="2" customWidth="1"/>
    <col min="6" max="7" width="13.33203125" style="2" customWidth="1"/>
    <col min="8" max="16384" width="9.109375" style="2"/>
  </cols>
  <sheetData>
    <row r="4" spans="1:5" ht="18" x14ac:dyDescent="0.35">
      <c r="A4" s="1" t="s">
        <v>21</v>
      </c>
    </row>
    <row r="5" spans="1:5" ht="15" thickBot="1" x14ac:dyDescent="0.35">
      <c r="A5" s="3"/>
    </row>
    <row r="6" spans="1:5" ht="29.25" customHeight="1" thickBot="1" x14ac:dyDescent="0.35">
      <c r="A6" s="30"/>
      <c r="B6" s="31">
        <v>2016</v>
      </c>
      <c r="C6" s="32" t="s">
        <v>17</v>
      </c>
      <c r="D6" s="32" t="s">
        <v>18</v>
      </c>
      <c r="E6" s="32" t="s">
        <v>19</v>
      </c>
    </row>
    <row r="7" spans="1:5" ht="20.25" customHeight="1" x14ac:dyDescent="0.3">
      <c r="A7" s="4" t="s">
        <v>0</v>
      </c>
      <c r="B7" s="5">
        <v>26666</v>
      </c>
      <c r="C7" s="6">
        <v>28000</v>
      </c>
      <c r="D7" s="6">
        <v>40000</v>
      </c>
      <c r="E7" s="6">
        <v>40000</v>
      </c>
    </row>
    <row r="8" spans="1:5" ht="20.25" customHeight="1" x14ac:dyDescent="0.3">
      <c r="A8" s="7" t="s">
        <v>1</v>
      </c>
      <c r="B8" s="8">
        <v>513393</v>
      </c>
      <c r="C8" s="9">
        <v>404000</v>
      </c>
      <c r="D8" s="9">
        <v>460000</v>
      </c>
      <c r="E8" s="9">
        <v>460000</v>
      </c>
    </row>
    <row r="9" spans="1:5" ht="20.25" customHeight="1" x14ac:dyDescent="0.3">
      <c r="A9" s="7" t="s">
        <v>2</v>
      </c>
      <c r="B9" s="8">
        <v>-6026</v>
      </c>
      <c r="C9" s="9">
        <v>0</v>
      </c>
      <c r="D9" s="9">
        <v>0</v>
      </c>
      <c r="E9" s="9">
        <v>0</v>
      </c>
    </row>
    <row r="10" spans="1:5" ht="20.25" customHeight="1" x14ac:dyDescent="0.3">
      <c r="A10" s="10" t="s">
        <v>3</v>
      </c>
      <c r="B10" s="11">
        <v>0</v>
      </c>
      <c r="C10" s="12">
        <v>0</v>
      </c>
      <c r="D10" s="12">
        <v>0</v>
      </c>
      <c r="E10" s="12">
        <v>0</v>
      </c>
    </row>
    <row r="11" spans="1:5" ht="20.25" customHeight="1" x14ac:dyDescent="0.3">
      <c r="A11" s="13" t="s">
        <v>4</v>
      </c>
      <c r="B11" s="14">
        <f t="shared" ref="B11:E11" si="0">SUM(B7:B10)</f>
        <v>534033</v>
      </c>
      <c r="C11" s="15">
        <f t="shared" si="0"/>
        <v>432000</v>
      </c>
      <c r="D11" s="15">
        <f t="shared" si="0"/>
        <v>500000</v>
      </c>
      <c r="E11" s="15">
        <f t="shared" si="0"/>
        <v>500000</v>
      </c>
    </row>
    <row r="12" spans="1:5" ht="20.25" customHeight="1" x14ac:dyDescent="0.3">
      <c r="A12" s="16" t="s">
        <v>5</v>
      </c>
      <c r="B12" s="17">
        <v>1636</v>
      </c>
      <c r="C12" s="18">
        <v>7700</v>
      </c>
      <c r="D12" s="18">
        <v>3200</v>
      </c>
      <c r="E12" s="18">
        <v>3200</v>
      </c>
    </row>
    <row r="13" spans="1:5" ht="20.25" customHeight="1" x14ac:dyDescent="0.3">
      <c r="A13" s="7" t="s">
        <v>6</v>
      </c>
      <c r="B13" s="19">
        <v>663323</v>
      </c>
      <c r="C13" s="20">
        <v>538084</v>
      </c>
      <c r="D13" s="20">
        <v>620000</v>
      </c>
      <c r="E13" s="20">
        <v>650000</v>
      </c>
    </row>
    <row r="14" spans="1:5" ht="20.25" customHeight="1" x14ac:dyDescent="0.3">
      <c r="A14" s="7" t="s">
        <v>7</v>
      </c>
      <c r="B14" s="19">
        <v>109976</v>
      </c>
      <c r="C14" s="20">
        <v>90000</v>
      </c>
      <c r="D14" s="20">
        <v>45000</v>
      </c>
      <c r="E14" s="20">
        <v>45000</v>
      </c>
    </row>
    <row r="15" spans="1:5" ht="20.25" customHeight="1" x14ac:dyDescent="0.3">
      <c r="A15" s="7" t="s">
        <v>8</v>
      </c>
      <c r="B15" s="19">
        <v>292331</v>
      </c>
      <c r="C15" s="20">
        <v>461500</v>
      </c>
      <c r="D15" s="20">
        <v>420000</v>
      </c>
      <c r="E15" s="20">
        <v>430000</v>
      </c>
    </row>
    <row r="16" spans="1:5" ht="20.25" customHeight="1" x14ac:dyDescent="0.3">
      <c r="A16" s="7" t="s">
        <v>9</v>
      </c>
      <c r="B16" s="19">
        <v>81299</v>
      </c>
      <c r="C16" s="20">
        <v>82000</v>
      </c>
      <c r="D16" s="20">
        <v>60884</v>
      </c>
      <c r="E16" s="20">
        <v>27526</v>
      </c>
    </row>
    <row r="17" spans="1:6" ht="20.25" customHeight="1" x14ac:dyDescent="0.3">
      <c r="A17" s="10" t="s">
        <v>10</v>
      </c>
      <c r="B17" s="21">
        <v>3931</v>
      </c>
      <c r="C17" s="22">
        <v>500</v>
      </c>
      <c r="D17" s="22">
        <v>5000</v>
      </c>
      <c r="E17" s="22">
        <v>5000</v>
      </c>
    </row>
    <row r="18" spans="1:6" ht="20.25" customHeight="1" x14ac:dyDescent="0.3">
      <c r="A18" s="13" t="s">
        <v>11</v>
      </c>
      <c r="B18" s="14">
        <f t="shared" ref="B18:E18" si="1">SUM(B12:B17)</f>
        <v>1152496</v>
      </c>
      <c r="C18" s="15">
        <f t="shared" si="1"/>
        <v>1179784</v>
      </c>
      <c r="D18" s="15">
        <f t="shared" si="1"/>
        <v>1154084</v>
      </c>
      <c r="E18" s="15">
        <f t="shared" si="1"/>
        <v>1160726</v>
      </c>
    </row>
    <row r="19" spans="1:6" ht="20.25" customHeight="1" x14ac:dyDescent="0.3">
      <c r="A19" s="23" t="s">
        <v>12</v>
      </c>
      <c r="B19" s="24">
        <v>165396</v>
      </c>
      <c r="C19" s="25">
        <v>170000</v>
      </c>
      <c r="D19" s="25">
        <v>170000</v>
      </c>
      <c r="E19" s="25">
        <v>170000</v>
      </c>
    </row>
    <row r="20" spans="1:6" ht="20.25" customHeight="1" x14ac:dyDescent="0.3">
      <c r="A20" s="13" t="s">
        <v>13</v>
      </c>
      <c r="B20" s="26">
        <f t="shared" ref="B20:E20" si="2">SUM(B19)</f>
        <v>165396</v>
      </c>
      <c r="C20" s="27">
        <f t="shared" si="2"/>
        <v>170000</v>
      </c>
      <c r="D20" s="27">
        <f t="shared" si="2"/>
        <v>170000</v>
      </c>
      <c r="E20" s="27">
        <f t="shared" si="2"/>
        <v>170000</v>
      </c>
    </row>
    <row r="21" spans="1:6" ht="20.25" customHeight="1" x14ac:dyDescent="0.3">
      <c r="A21" s="13" t="s">
        <v>14</v>
      </c>
      <c r="B21" s="28">
        <f t="shared" ref="B21:E21" si="3">B18+B20</f>
        <v>1317892</v>
      </c>
      <c r="C21" s="27">
        <f t="shared" si="3"/>
        <v>1349784</v>
      </c>
      <c r="D21" s="27">
        <f t="shared" si="3"/>
        <v>1324084</v>
      </c>
      <c r="E21" s="27">
        <f t="shared" si="3"/>
        <v>1330726</v>
      </c>
      <c r="F21" s="29"/>
    </row>
    <row r="22" spans="1:6" ht="18" customHeight="1" x14ac:dyDescent="0.3">
      <c r="A22" s="33" t="s">
        <v>15</v>
      </c>
      <c r="B22" s="34">
        <f t="shared" ref="B22:E22" si="4">B11-B21</f>
        <v>-783859</v>
      </c>
      <c r="C22" s="35">
        <f t="shared" si="4"/>
        <v>-917784</v>
      </c>
      <c r="D22" s="35">
        <f t="shared" si="4"/>
        <v>-824084</v>
      </c>
      <c r="E22" s="35">
        <f t="shared" si="4"/>
        <v>-830726</v>
      </c>
    </row>
    <row r="23" spans="1:6" ht="20.25" customHeight="1" thickBot="1" x14ac:dyDescent="0.35">
      <c r="A23" s="36" t="s">
        <v>16</v>
      </c>
      <c r="B23" s="37">
        <f t="shared" ref="B23:E23" si="5">B11/B21</f>
        <v>0.4052175747329827</v>
      </c>
      <c r="C23" s="38">
        <f t="shared" si="5"/>
        <v>0.32005120819331095</v>
      </c>
      <c r="D23" s="38">
        <f t="shared" si="5"/>
        <v>0.37761954679612469</v>
      </c>
      <c r="E23" s="38">
        <f t="shared" si="5"/>
        <v>0.37573474930226058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3"/>
  <sheetViews>
    <sheetView workbookViewId="0">
      <selection activeCell="A4" sqref="A4"/>
    </sheetView>
  </sheetViews>
  <sheetFormatPr defaultColWidth="9.109375" defaultRowHeight="14.4" x14ac:dyDescent="0.3"/>
  <cols>
    <col min="1" max="1" width="44.6640625" style="2" customWidth="1"/>
    <col min="2" max="5" width="20.6640625" style="2" customWidth="1"/>
    <col min="6" max="7" width="13.33203125" style="2" customWidth="1"/>
    <col min="8" max="16384" width="9.109375" style="2"/>
  </cols>
  <sheetData>
    <row r="4" spans="1:6" ht="18" x14ac:dyDescent="0.35">
      <c r="A4" s="1" t="s">
        <v>22</v>
      </c>
    </row>
    <row r="5" spans="1:6" ht="15" thickBot="1" x14ac:dyDescent="0.35">
      <c r="A5" s="3"/>
    </row>
    <row r="6" spans="1:6" ht="29.25" customHeight="1" thickBot="1" x14ac:dyDescent="0.35">
      <c r="A6" s="30"/>
      <c r="B6" s="31">
        <v>2016</v>
      </c>
      <c r="C6" s="32" t="s">
        <v>17</v>
      </c>
      <c r="D6" s="32" t="s">
        <v>18</v>
      </c>
      <c r="E6" s="32" t="s">
        <v>19</v>
      </c>
    </row>
    <row r="7" spans="1:6" ht="20.25" customHeight="1" x14ac:dyDescent="0.3">
      <c r="A7" s="4" t="s">
        <v>0</v>
      </c>
      <c r="B7" s="5">
        <v>96335</v>
      </c>
      <c r="C7" s="6">
        <v>95000</v>
      </c>
      <c r="D7" s="6">
        <v>100000</v>
      </c>
      <c r="E7" s="6">
        <v>80000</v>
      </c>
    </row>
    <row r="8" spans="1:6" ht="20.25" customHeight="1" x14ac:dyDescent="0.3">
      <c r="A8" s="7" t="s">
        <v>1</v>
      </c>
      <c r="B8" s="8">
        <v>576520</v>
      </c>
      <c r="C8" s="9">
        <v>575000</v>
      </c>
      <c r="D8" s="9">
        <v>580000</v>
      </c>
      <c r="E8" s="9">
        <v>580000</v>
      </c>
    </row>
    <row r="9" spans="1:6" ht="20.25" customHeight="1" x14ac:dyDescent="0.3">
      <c r="A9" s="7" t="s">
        <v>2</v>
      </c>
      <c r="B9" s="8">
        <v>0</v>
      </c>
      <c r="C9" s="9"/>
      <c r="D9" s="9">
        <v>0</v>
      </c>
      <c r="E9" s="9">
        <v>0</v>
      </c>
    </row>
    <row r="10" spans="1:6" ht="20.25" customHeight="1" x14ac:dyDescent="0.3">
      <c r="A10" s="10" t="s">
        <v>3</v>
      </c>
      <c r="B10" s="11">
        <v>0</v>
      </c>
      <c r="C10" s="12">
        <v>0</v>
      </c>
      <c r="D10" s="12">
        <v>0</v>
      </c>
      <c r="E10" s="12">
        <v>0</v>
      </c>
    </row>
    <row r="11" spans="1:6" ht="20.25" customHeight="1" x14ac:dyDescent="0.3">
      <c r="A11" s="13" t="s">
        <v>4</v>
      </c>
      <c r="B11" s="14">
        <f t="shared" ref="B11:E11" si="0">SUM(B7:B10)</f>
        <v>672855</v>
      </c>
      <c r="C11" s="15">
        <f t="shared" si="0"/>
        <v>670000</v>
      </c>
      <c r="D11" s="15">
        <f t="shared" si="0"/>
        <v>680000</v>
      </c>
      <c r="E11" s="15">
        <f t="shared" si="0"/>
        <v>660000</v>
      </c>
    </row>
    <row r="12" spans="1:6" ht="20.25" customHeight="1" x14ac:dyDescent="0.3">
      <c r="A12" s="16" t="s">
        <v>5</v>
      </c>
      <c r="B12" s="17">
        <v>0</v>
      </c>
      <c r="C12" s="18">
        <v>4500</v>
      </c>
      <c r="D12" s="18">
        <v>3000</v>
      </c>
      <c r="E12" s="18">
        <v>3000</v>
      </c>
    </row>
    <row r="13" spans="1:6" ht="20.25" customHeight="1" x14ac:dyDescent="0.3">
      <c r="A13" s="7" t="s">
        <v>6</v>
      </c>
      <c r="B13" s="19">
        <v>162405</v>
      </c>
      <c r="C13" s="20">
        <v>180573</v>
      </c>
      <c r="D13" s="20">
        <v>191480</v>
      </c>
      <c r="E13" s="20">
        <v>193000</v>
      </c>
      <c r="F13" s="29">
        <f>D13+Kr!D13</f>
        <v>5975462.4000000004</v>
      </c>
    </row>
    <row r="14" spans="1:6" ht="20.25" customHeight="1" x14ac:dyDescent="0.3">
      <c r="A14" s="7" t="s">
        <v>7</v>
      </c>
      <c r="B14" s="19">
        <v>27532</v>
      </c>
      <c r="C14" s="20">
        <v>30000</v>
      </c>
      <c r="D14" s="20">
        <v>15000</v>
      </c>
      <c r="E14" s="20">
        <v>15000</v>
      </c>
    </row>
    <row r="15" spans="1:6" ht="20.25" customHeight="1" x14ac:dyDescent="0.3">
      <c r="A15" s="7" t="s">
        <v>8</v>
      </c>
      <c r="B15" s="19">
        <v>73617</v>
      </c>
      <c r="C15" s="20">
        <v>98000</v>
      </c>
      <c r="D15" s="20">
        <v>86000</v>
      </c>
      <c r="E15" s="20">
        <v>90000</v>
      </c>
    </row>
    <row r="16" spans="1:6" ht="20.25" customHeight="1" x14ac:dyDescent="0.3">
      <c r="A16" s="7" t="s">
        <v>9</v>
      </c>
      <c r="B16" s="19">
        <v>194127</v>
      </c>
      <c r="C16" s="20">
        <v>195000</v>
      </c>
      <c r="D16" s="20">
        <v>187922.89</v>
      </c>
      <c r="E16" s="20">
        <v>103231.34</v>
      </c>
    </row>
    <row r="17" spans="1:6" ht="20.25" customHeight="1" x14ac:dyDescent="0.3">
      <c r="A17" s="10" t="s">
        <v>10</v>
      </c>
      <c r="B17" s="21">
        <v>0</v>
      </c>
      <c r="C17" s="22">
        <v>500</v>
      </c>
      <c r="D17" s="22">
        <v>500</v>
      </c>
      <c r="E17" s="22">
        <v>500</v>
      </c>
    </row>
    <row r="18" spans="1:6" ht="20.25" customHeight="1" x14ac:dyDescent="0.3">
      <c r="A18" s="13" t="s">
        <v>11</v>
      </c>
      <c r="B18" s="14">
        <f t="shared" ref="B18:E18" si="1">SUM(B12:B17)</f>
        <v>457681</v>
      </c>
      <c r="C18" s="15">
        <f t="shared" si="1"/>
        <v>508573</v>
      </c>
      <c r="D18" s="15">
        <f t="shared" si="1"/>
        <v>483902.89</v>
      </c>
      <c r="E18" s="15">
        <f t="shared" si="1"/>
        <v>404731.33999999997</v>
      </c>
    </row>
    <row r="19" spans="1:6" ht="20.25" customHeight="1" x14ac:dyDescent="0.3">
      <c r="A19" s="23" t="s">
        <v>12</v>
      </c>
      <c r="B19" s="24">
        <v>90246</v>
      </c>
      <c r="C19" s="25">
        <v>91000</v>
      </c>
      <c r="D19" s="25">
        <v>91000</v>
      </c>
      <c r="E19" s="25">
        <v>91000</v>
      </c>
    </row>
    <row r="20" spans="1:6" ht="20.25" customHeight="1" x14ac:dyDescent="0.3">
      <c r="A20" s="13" t="s">
        <v>13</v>
      </c>
      <c r="B20" s="26">
        <f t="shared" ref="B20:E20" si="2">SUM(B19)</f>
        <v>90246</v>
      </c>
      <c r="C20" s="26">
        <f t="shared" si="2"/>
        <v>91000</v>
      </c>
      <c r="D20" s="26">
        <f t="shared" si="2"/>
        <v>91000</v>
      </c>
      <c r="E20" s="27">
        <f t="shared" si="2"/>
        <v>91000</v>
      </c>
    </row>
    <row r="21" spans="1:6" ht="20.25" customHeight="1" x14ac:dyDescent="0.3">
      <c r="A21" s="13" t="s">
        <v>14</v>
      </c>
      <c r="B21" s="28">
        <f t="shared" ref="B21:E21" si="3">B18+B20</f>
        <v>547927</v>
      </c>
      <c r="C21" s="27">
        <f t="shared" si="3"/>
        <v>599573</v>
      </c>
      <c r="D21" s="27">
        <f t="shared" si="3"/>
        <v>574902.89</v>
      </c>
      <c r="E21" s="27">
        <f t="shared" si="3"/>
        <v>495731.33999999997</v>
      </c>
      <c r="F21" s="29"/>
    </row>
    <row r="22" spans="1:6" ht="18" customHeight="1" x14ac:dyDescent="0.3">
      <c r="A22" s="33" t="s">
        <v>15</v>
      </c>
      <c r="B22" s="34">
        <f t="shared" ref="B22:E22" si="4">B11-B21</f>
        <v>124928</v>
      </c>
      <c r="C22" s="35">
        <f t="shared" si="4"/>
        <v>70427</v>
      </c>
      <c r="D22" s="35">
        <f t="shared" si="4"/>
        <v>105097.10999999999</v>
      </c>
      <c r="E22" s="35">
        <f t="shared" si="4"/>
        <v>164268.66000000003</v>
      </c>
    </row>
    <row r="23" spans="1:6" ht="20.25" customHeight="1" thickBot="1" x14ac:dyDescent="0.35">
      <c r="A23" s="36" t="s">
        <v>16</v>
      </c>
      <c r="B23" s="37">
        <f t="shared" ref="B23:E23" si="5">B11/B21</f>
        <v>1.2280011753390507</v>
      </c>
      <c r="C23" s="38">
        <f t="shared" si="5"/>
        <v>1.1174619270714325</v>
      </c>
      <c r="D23" s="38">
        <f t="shared" si="5"/>
        <v>1.1828084565725525</v>
      </c>
      <c r="E23" s="38">
        <f t="shared" si="5"/>
        <v>1.3313663001415244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Yrek</vt:lpstr>
      <vt:lpstr>Kr</vt:lpstr>
      <vt:lpstr>Sr</vt:lpstr>
      <vt:lpstr>Yki</vt:lpstr>
      <vt:lpstr>Taul2</vt:lpstr>
    </vt:vector>
  </TitlesOfParts>
  <Company>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 Järvenpää</dc:creator>
  <cp:lastModifiedBy>Hellberg-Lindqvist Nadine TEM</cp:lastModifiedBy>
  <cp:lastPrinted>2017-10-04T11:00:20Z</cp:lastPrinted>
  <dcterms:created xsi:type="dcterms:W3CDTF">2016-09-14T05:47:19Z</dcterms:created>
  <dcterms:modified xsi:type="dcterms:W3CDTF">2017-10-04T11:05:02Z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1053965482</vt:i4>
  </property>
  <property fmtid="{D5CDD505-2E9C-101B-9397-08002B2CF9AE}" pid="3" name="_NewReviewCycle">
    <vt:lpwstr/>
  </property>
  <property fmtid="{D5CDD505-2E9C-101B-9397-08002B2CF9AE}" pid="4" name="_EmailSubject">
    <vt:lpwstr>PRH:n maksuasetus</vt:lpwstr>
  </property>
  <property fmtid="{D5CDD505-2E9C-101B-9397-08002B2CF9AE}" pid="5" name="_AuthorEmail">
    <vt:lpwstr>Nadine.Hellberg-Lindqvist@tem.fi</vt:lpwstr>
  </property>
  <property fmtid="{D5CDD505-2E9C-101B-9397-08002B2CF9AE}" pid="6" name="_AuthorEmailDisplayName">
    <vt:lpwstr>Hellberg-Lindqvist Nadine TEM</vt:lpwstr>
  </property>
</Properties>
</file>